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shley\Documents\GSA\AGM\2025\"/>
    </mc:Choice>
  </mc:AlternateContent>
  <xr:revisionPtr revIDLastSave="0" documentId="8_{F9BA1DA7-6030-48E1-B5AD-753E4DF274B9}" xr6:coauthVersionLast="47" xr6:coauthVersionMax="47" xr10:uidLastSave="{00000000-0000-0000-0000-000000000000}"/>
  <bookViews>
    <workbookView xWindow="-110" yWindow="-110" windowWidth="38620" windowHeight="21100" tabRatio="500" firstSheet="3" activeTab="3" xr2:uid="{00000000-000D-0000-FFFF-FFFF00000000}"/>
  </bookViews>
  <sheets>
    <sheet name="Budget FY19-20" sheetId="1" r:id="rId1"/>
    <sheet name="Budget FY21-22_rev" sheetId="2" r:id="rId2"/>
    <sheet name="Budget FY22-2023" sheetId="5" r:id="rId3"/>
    <sheet name="FY 2023-2024" sheetId="6" r:id="rId4"/>
    <sheet name="Sheet1" sheetId="4" r:id="rId5"/>
    <sheet name="Salary Calculations" sheetId="3" state="hidden" r:id="rId6"/>
  </sheets>
  <definedNames>
    <definedName name="_xlnm._FilterDatabase" localSheetId="0">'Budget FY19-20'!$A$72</definedName>
    <definedName name="_xlnm._FilterDatabase" localSheetId="1">'Budget FY21-22_rev'!$A$73</definedName>
    <definedName name="_xlnm._FilterDatabase" localSheetId="2">'Budget FY22-2023'!$A$75</definedName>
    <definedName name="_xlnm._FilterDatabase" localSheetId="3">'FY 2023-2024'!$A$75</definedName>
    <definedName name="_xlnm.Print_Area" localSheetId="0">'Budget FY19-20'!$A$1:$K$72</definedName>
    <definedName name="_xlnm.Print_Area" localSheetId="1">'Budget FY21-22_rev'!$A$1:$I$73</definedName>
    <definedName name="_xlnm.Print_Area" localSheetId="2">'Budget FY22-2023'!$A$1:$H$75</definedName>
    <definedName name="_xlnm.Print_Area" localSheetId="3">'FY 2023-2024'!$A$1:$H$75</definedName>
    <definedName name="_xlnm.Print_Titles" localSheetId="0">'Budget FY19-20'!$1:$1</definedName>
    <definedName name="_xlnm.Print_Titles" localSheetId="1">'Budget FY21-22_rev'!$1:$1</definedName>
    <definedName name="_xlnm.Print_Titles" localSheetId="2">'Budget FY22-2023'!$1:$1</definedName>
    <definedName name="_xlnm.Print_Titles" localSheetId="3">'FY 2023-2024'!$1:$1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7" i="6" l="1"/>
  <c r="I30" i="6"/>
  <c r="I3" i="6"/>
  <c r="I13" i="6" s="1"/>
  <c r="I64" i="6"/>
  <c r="I61" i="6"/>
  <c r="I59" i="6"/>
  <c r="I55" i="6"/>
  <c r="I44" i="6"/>
  <c r="I45" i="6"/>
  <c r="I37" i="6"/>
  <c r="I24" i="6"/>
  <c r="I20" i="6"/>
  <c r="I15" i="6"/>
  <c r="J64" i="6"/>
  <c r="J61" i="6"/>
  <c r="J59" i="6"/>
  <c r="J55" i="6"/>
  <c r="J47" i="6"/>
  <c r="J44" i="6"/>
  <c r="J37" i="6"/>
  <c r="J30" i="6"/>
  <c r="J24" i="6"/>
  <c r="J15" i="6"/>
  <c r="J13" i="6"/>
  <c r="F64" i="6"/>
  <c r="F61" i="6"/>
  <c r="F59" i="6"/>
  <c r="F55" i="6"/>
  <c r="F47" i="6"/>
  <c r="F44" i="6"/>
  <c r="F37" i="6"/>
  <c r="F30" i="6"/>
  <c r="F24" i="6"/>
  <c r="F20" i="6"/>
  <c r="F15" i="6"/>
  <c r="F13" i="6"/>
  <c r="G30" i="6"/>
  <c r="G37" i="6"/>
  <c r="G44" i="6"/>
  <c r="G47" i="6"/>
  <c r="G20" i="6"/>
  <c r="G55" i="6"/>
  <c r="G59" i="6"/>
  <c r="G61" i="6"/>
  <c r="G64" i="6"/>
  <c r="G24" i="6"/>
  <c r="G15" i="6"/>
  <c r="G13" i="6"/>
  <c r="I71" i="6" l="1"/>
  <c r="I72" i="6" s="1"/>
  <c r="J71" i="6"/>
  <c r="F71" i="6"/>
  <c r="G71" i="6"/>
  <c r="G72" i="6" s="1"/>
  <c r="B56" i="1"/>
  <c r="C56" i="1"/>
  <c r="D56" i="1"/>
  <c r="B55" i="6"/>
  <c r="C55" i="6"/>
  <c r="D55" i="6"/>
  <c r="E64" i="6" l="1"/>
  <c r="E61" i="6"/>
  <c r="E59" i="6"/>
  <c r="E55" i="6"/>
  <c r="E47" i="6"/>
  <c r="E44" i="6"/>
  <c r="E37" i="6"/>
  <c r="E30" i="6"/>
  <c r="D64" i="6"/>
  <c r="C64" i="6"/>
  <c r="B64" i="6"/>
  <c r="D61" i="6"/>
  <c r="C61" i="6"/>
  <c r="B61" i="6"/>
  <c r="D59" i="6"/>
  <c r="C59" i="6"/>
  <c r="B59" i="6"/>
  <c r="D47" i="6"/>
  <c r="C47" i="6"/>
  <c r="B47" i="6"/>
  <c r="D44" i="6"/>
  <c r="C44" i="6"/>
  <c r="B44" i="6"/>
  <c r="D37" i="6"/>
  <c r="C37" i="6"/>
  <c r="B37" i="6"/>
  <c r="D30" i="6"/>
  <c r="C30" i="6"/>
  <c r="B30" i="6"/>
  <c r="E24" i="6"/>
  <c r="D24" i="6"/>
  <c r="C24" i="6"/>
  <c r="B24" i="6"/>
  <c r="E20" i="6"/>
  <c r="D20" i="6"/>
  <c r="C20" i="6"/>
  <c r="B20" i="6"/>
  <c r="E15" i="6"/>
  <c r="D15" i="6"/>
  <c r="C15" i="6"/>
  <c r="B15" i="6"/>
  <c r="B13" i="6"/>
  <c r="E3" i="6"/>
  <c r="E13" i="6" s="1"/>
  <c r="D3" i="6"/>
  <c r="D13" i="6" s="1"/>
  <c r="C3" i="6"/>
  <c r="C13" i="6" s="1"/>
  <c r="E71" i="6" l="1"/>
  <c r="E72" i="6" s="1"/>
  <c r="E32" i="5"/>
  <c r="E26" i="5"/>
  <c r="E3" i="5"/>
  <c r="E64" i="5"/>
  <c r="E61" i="5"/>
  <c r="E59" i="5"/>
  <c r="E55" i="5"/>
  <c r="E48" i="5"/>
  <c r="E45" i="5"/>
  <c r="E39" i="5"/>
  <c r="E16" i="5"/>
  <c r="E14" i="5" l="1"/>
  <c r="D64" i="5"/>
  <c r="D61" i="5"/>
  <c r="D59" i="5"/>
  <c r="D48" i="5"/>
  <c r="D45" i="5"/>
  <c r="D39" i="5"/>
  <c r="D32" i="5"/>
  <c r="D26" i="5"/>
  <c r="D22" i="5"/>
  <c r="D16" i="5"/>
  <c r="D3" i="5"/>
  <c r="D14" i="5" l="1"/>
  <c r="C3" i="5"/>
  <c r="C64" i="5" l="1"/>
  <c r="B64" i="5"/>
  <c r="C61" i="5"/>
  <c r="B61" i="5"/>
  <c r="C59" i="5"/>
  <c r="B59" i="5"/>
  <c r="C48" i="5"/>
  <c r="B48" i="5"/>
  <c r="C45" i="5"/>
  <c r="B45" i="5"/>
  <c r="C39" i="5"/>
  <c r="B39" i="5"/>
  <c r="C32" i="5"/>
  <c r="B32" i="5"/>
  <c r="C26" i="5"/>
  <c r="B26" i="5"/>
  <c r="E22" i="5"/>
  <c r="E71" i="5" s="1"/>
  <c r="E72" i="5" s="1"/>
  <c r="C22" i="5"/>
  <c r="B22" i="5"/>
  <c r="C16" i="5"/>
  <c r="B16" i="5"/>
  <c r="C14" i="5"/>
  <c r="B14" i="5"/>
  <c r="D37" i="2"/>
  <c r="E37" i="2" s="1"/>
  <c r="D31" i="2"/>
  <c r="E31" i="2" s="1"/>
  <c r="D17" i="2"/>
  <c r="D3" i="2"/>
  <c r="E68" i="2"/>
  <c r="E65" i="2"/>
  <c r="E66" i="2"/>
  <c r="E67" i="2"/>
  <c r="E64" i="2"/>
  <c r="E63" i="2"/>
  <c r="E61" i="2"/>
  <c r="E60" i="2"/>
  <c r="E54" i="2"/>
  <c r="E55" i="2"/>
  <c r="E56" i="2"/>
  <c r="E53" i="2"/>
  <c r="E47" i="2"/>
  <c r="E48" i="2"/>
  <c r="E49" i="2"/>
  <c r="E50" i="2"/>
  <c r="E51" i="2"/>
  <c r="E46" i="2"/>
  <c r="E43" i="2"/>
  <c r="E38" i="2"/>
  <c r="E39" i="2"/>
  <c r="E40" i="2"/>
  <c r="E41" i="2"/>
  <c r="E34" i="2"/>
  <c r="E35" i="2"/>
  <c r="E33" i="2"/>
  <c r="E28" i="2"/>
  <c r="E29" i="2"/>
  <c r="E30" i="2"/>
  <c r="E27" i="2"/>
  <c r="E25" i="2"/>
  <c r="E24" i="2"/>
  <c r="E23" i="2"/>
  <c r="E4" i="2"/>
  <c r="E5" i="2"/>
  <c r="E6" i="2"/>
  <c r="E7" i="2"/>
  <c r="E8" i="2"/>
  <c r="E9" i="2"/>
  <c r="E10" i="2"/>
  <c r="E11" i="2"/>
  <c r="E12" i="2"/>
  <c r="E13" i="2"/>
  <c r="D44" i="2"/>
  <c r="E44" i="2" s="1"/>
  <c r="C62" i="2"/>
  <c r="C59" i="2"/>
  <c r="C57" i="2"/>
  <c r="C52" i="2"/>
  <c r="C45" i="2"/>
  <c r="C42" i="2"/>
  <c r="C36" i="2"/>
  <c r="C32" i="2"/>
  <c r="C26" i="2"/>
  <c r="C22" i="2"/>
  <c r="C16" i="2"/>
  <c r="C3" i="2"/>
  <c r="C14" i="2" s="1"/>
  <c r="B14" i="2"/>
  <c r="B16" i="2"/>
  <c r="B22" i="2"/>
  <c r="B26" i="2"/>
  <c r="B32" i="2"/>
  <c r="B36" i="2"/>
  <c r="B42" i="2"/>
  <c r="B45" i="2"/>
  <c r="B52" i="2"/>
  <c r="B57" i="2"/>
  <c r="B59" i="2"/>
  <c r="B62" i="2"/>
  <c r="E3" i="2" l="1"/>
  <c r="C69" i="2"/>
  <c r="C70" i="2" s="1"/>
  <c r="B69" i="2"/>
  <c r="B70" i="2" s="1"/>
  <c r="H62" i="2" l="1"/>
  <c r="H59" i="2" l="1"/>
  <c r="H57" i="2"/>
  <c r="H52" i="2"/>
  <c r="H45" i="2"/>
  <c r="H42" i="2"/>
  <c r="H36" i="2"/>
  <c r="H26" i="2"/>
  <c r="H32" i="2"/>
  <c r="H22" i="2"/>
  <c r="H16" i="2"/>
  <c r="H14" i="2"/>
  <c r="H69" i="2" l="1"/>
  <c r="H70" i="2" s="1"/>
  <c r="E20" i="2"/>
  <c r="E21" i="2"/>
  <c r="E58" i="2"/>
  <c r="E22" i="2" l="1"/>
  <c r="E14" i="2"/>
  <c r="D26" i="2" l="1"/>
  <c r="E26" i="2" s="1"/>
  <c r="E17" i="2" l="1"/>
  <c r="D22" i="2" l="1"/>
  <c r="D14" i="2" l="1"/>
  <c r="E18" i="2" l="1"/>
  <c r="E16" i="2" s="1"/>
  <c r="E21" i="3"/>
  <c r="E20" i="3"/>
  <c r="E19" i="3"/>
  <c r="B15" i="3"/>
  <c r="B6" i="3"/>
  <c r="B8" i="3" s="1"/>
  <c r="D62" i="2"/>
  <c r="E62" i="2" s="1"/>
  <c r="D59" i="2"/>
  <c r="D57" i="2"/>
  <c r="D52" i="2"/>
  <c r="E52" i="2" s="1"/>
  <c r="D45" i="2"/>
  <c r="D42" i="2"/>
  <c r="D32" i="2"/>
  <c r="D16" i="2"/>
  <c r="I67" i="1"/>
  <c r="H67" i="1"/>
  <c r="I66" i="1"/>
  <c r="H66" i="1"/>
  <c r="J65" i="1"/>
  <c r="I65" i="1"/>
  <c r="H65" i="1"/>
  <c r="J64" i="1"/>
  <c r="I64" i="1"/>
  <c r="H64" i="1"/>
  <c r="I63" i="1"/>
  <c r="H63" i="1"/>
  <c r="I62" i="1"/>
  <c r="H62" i="1"/>
  <c r="E61" i="1"/>
  <c r="D61" i="1"/>
  <c r="C61" i="1"/>
  <c r="B61" i="1"/>
  <c r="I60" i="1"/>
  <c r="H60" i="1"/>
  <c r="I59" i="1"/>
  <c r="H59" i="1"/>
  <c r="I58" i="1"/>
  <c r="H58" i="1"/>
  <c r="I57" i="1"/>
  <c r="H57" i="1"/>
  <c r="J56" i="1"/>
  <c r="E56" i="1"/>
  <c r="I55" i="1"/>
  <c r="H55" i="1"/>
  <c r="I54" i="1"/>
  <c r="H54" i="1"/>
  <c r="J53" i="1"/>
  <c r="E53" i="1"/>
  <c r="D53" i="1"/>
  <c r="C53" i="1"/>
  <c r="B53" i="1"/>
  <c r="I52" i="1"/>
  <c r="H52" i="1"/>
  <c r="I51" i="1"/>
  <c r="H51" i="1"/>
  <c r="J50" i="1"/>
  <c r="J49" i="1" s="1"/>
  <c r="I50" i="1"/>
  <c r="H50" i="1"/>
  <c r="E49" i="1"/>
  <c r="D49" i="1"/>
  <c r="C49" i="1"/>
  <c r="B49" i="1"/>
  <c r="I48" i="1"/>
  <c r="H48" i="1"/>
  <c r="I47" i="1"/>
  <c r="H47" i="1"/>
  <c r="I46" i="1"/>
  <c r="H46" i="1"/>
  <c r="I45" i="1"/>
  <c r="H45" i="1"/>
  <c r="I44" i="1"/>
  <c r="H44" i="1"/>
  <c r="I43" i="1"/>
  <c r="H43" i="1"/>
  <c r="I42" i="1"/>
  <c r="H42" i="1"/>
  <c r="I41" i="1"/>
  <c r="H41" i="1"/>
  <c r="D41" i="1"/>
  <c r="D40" i="1" s="1"/>
  <c r="J40" i="1"/>
  <c r="E40" i="1"/>
  <c r="C40" i="1"/>
  <c r="B40" i="1"/>
  <c r="I39" i="1"/>
  <c r="H39" i="1"/>
  <c r="I38" i="1"/>
  <c r="H38" i="1"/>
  <c r="I37" i="1"/>
  <c r="H37" i="1"/>
  <c r="I36" i="1"/>
  <c r="H36" i="1"/>
  <c r="I35" i="1"/>
  <c r="H35" i="1"/>
  <c r="D35" i="1"/>
  <c r="I34" i="1"/>
  <c r="H34" i="1"/>
  <c r="D34" i="1"/>
  <c r="J33" i="1"/>
  <c r="E33" i="1"/>
  <c r="C33" i="1"/>
  <c r="B33" i="1"/>
  <c r="I32" i="1"/>
  <c r="H32" i="1"/>
  <c r="I31" i="1"/>
  <c r="H31" i="1"/>
  <c r="I30" i="1"/>
  <c r="H30" i="1"/>
  <c r="J29" i="1"/>
  <c r="E29" i="1"/>
  <c r="D29" i="1"/>
  <c r="C29" i="1"/>
  <c r="B29" i="1"/>
  <c r="I28" i="1"/>
  <c r="H28" i="1"/>
  <c r="I27" i="1"/>
  <c r="H27" i="1"/>
  <c r="I26" i="1"/>
  <c r="H26" i="1"/>
  <c r="I25" i="1"/>
  <c r="H25" i="1"/>
  <c r="I24" i="1"/>
  <c r="H24" i="1"/>
  <c r="J23" i="1"/>
  <c r="E23" i="1"/>
  <c r="D23" i="1"/>
  <c r="C23" i="1"/>
  <c r="B23" i="1"/>
  <c r="I21" i="1"/>
  <c r="H21" i="1"/>
  <c r="I20" i="1"/>
  <c r="H20" i="1"/>
  <c r="J19" i="1"/>
  <c r="J18" i="1" s="1"/>
  <c r="I19" i="1"/>
  <c r="H19" i="1"/>
  <c r="E18" i="1"/>
  <c r="D18" i="1"/>
  <c r="C18" i="1"/>
  <c r="B18" i="1"/>
  <c r="I17" i="1"/>
  <c r="H17" i="1"/>
  <c r="J16" i="1"/>
  <c r="J14" i="1" s="1"/>
  <c r="I16" i="1"/>
  <c r="H16" i="1"/>
  <c r="E15" i="1"/>
  <c r="E14" i="1" s="1"/>
  <c r="D15" i="1"/>
  <c r="D14" i="1" s="1"/>
  <c r="C14" i="1"/>
  <c r="B14" i="1"/>
  <c r="I11" i="1"/>
  <c r="H11" i="1"/>
  <c r="I10" i="1"/>
  <c r="H10" i="1"/>
  <c r="J9" i="1"/>
  <c r="I9" i="1"/>
  <c r="I8" i="1"/>
  <c r="I7" i="1"/>
  <c r="H7" i="1"/>
  <c r="I6" i="1"/>
  <c r="J5" i="1"/>
  <c r="I5" i="1"/>
  <c r="D5" i="1"/>
  <c r="D2" i="1" s="1"/>
  <c r="I4" i="1"/>
  <c r="H4" i="1"/>
  <c r="J3" i="1"/>
  <c r="I3" i="1"/>
  <c r="E2" i="1"/>
  <c r="C2" i="1"/>
  <c r="B2" i="1"/>
  <c r="D33" i="1" l="1"/>
  <c r="C68" i="1"/>
  <c r="I29" i="1"/>
  <c r="H53" i="1"/>
  <c r="H56" i="1"/>
  <c r="E59" i="2"/>
  <c r="E57" i="2"/>
  <c r="E45" i="2"/>
  <c r="E32" i="2"/>
  <c r="E42" i="2"/>
  <c r="I53" i="1"/>
  <c r="I56" i="1"/>
  <c r="D68" i="1"/>
  <c r="D69" i="1" s="1"/>
  <c r="I33" i="1"/>
  <c r="I49" i="1"/>
  <c r="H2" i="1"/>
  <c r="E68" i="1"/>
  <c r="E69" i="1" s="1"/>
  <c r="H40" i="1"/>
  <c r="C69" i="1"/>
  <c r="I14" i="1"/>
  <c r="H15" i="1"/>
  <c r="H14" i="1" s="1"/>
  <c r="I18" i="1"/>
  <c r="I61" i="1"/>
  <c r="J61" i="1"/>
  <c r="J68" i="1" s="1"/>
  <c r="J2" i="1"/>
  <c r="B68" i="1"/>
  <c r="B69" i="1" s="1"/>
  <c r="H18" i="1"/>
  <c r="I23" i="1"/>
  <c r="H29" i="1"/>
  <c r="I40" i="1"/>
  <c r="H49" i="1"/>
  <c r="H61" i="1"/>
  <c r="I15" i="1"/>
  <c r="I2" i="1"/>
  <c r="H23" i="1"/>
  <c r="H33" i="1"/>
  <c r="H68" i="1" l="1"/>
  <c r="J69" i="1"/>
  <c r="I68" i="1"/>
  <c r="I69" i="1" s="1"/>
  <c r="H69" i="1"/>
  <c r="D36" i="2" l="1"/>
  <c r="E36" i="2" s="1"/>
  <c r="E69" i="2" s="1"/>
  <c r="E70" i="2" s="1"/>
  <c r="D69" i="2" l="1"/>
  <c r="D70" i="2" s="1"/>
  <c r="B71" i="6" l="1"/>
  <c r="B72" i="6" s="1"/>
  <c r="C71" i="6"/>
  <c r="C72" i="6" s="1"/>
  <c r="D71" i="6"/>
  <c r="D72" i="6" s="1"/>
  <c r="B72" i="5"/>
  <c r="B71" i="5"/>
  <c r="B55" i="5"/>
  <c r="C72" i="5"/>
  <c r="C71" i="5"/>
  <c r="C55" i="5"/>
  <c r="D55" i="5"/>
  <c r="D71" i="5"/>
  <c r="D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5" authorId="0" shapeId="0" xr:uid="{00000000-0006-0000-0000-000001000000}">
      <text>
        <r>
          <rPr>
            <sz val="10"/>
            <rFont val="Arial"/>
            <family val="2"/>
            <charset val="1"/>
          </rPr>
          <t>[Threaded comment]
Your version of Excel allows you to read this threaded comment; however, any edits to it will get removed if the file is opened in a newer version of Excel. Learn more: https://go.microsoft.com/fwlink/?linkid=870924
Comment:
    Fran's suggestion is to break this out, so people understand it is ear marked for certain thing. It will demonstrate that their fee's arent used on certain things, like CAGS, as right now, Fran suggests that it looks like we are spending much more student fees on than we are.</t>
        </r>
      </text>
    </comment>
    <comment ref="J12" authorId="0" shapeId="0" xr:uid="{00000000-0006-0000-0000-000002000000}">
      <text>
        <r>
          <rPr>
            <sz val="10"/>
            <rFont val="Arial"/>
            <family val="2"/>
            <charset val="1"/>
          </rPr>
          <t>[Threaded comment]
Your version of Excel allows you to read this threaded comment; however, any edits to it will get removed if the file is opened in a newer version of Excel. Learn more: https://go.microsoft.com/fwlink/?linkid=870924
Comment:
    Fran suggests we remove the HST rebate.</t>
        </r>
      </text>
    </comment>
    <comment ref="J14" authorId="0" shapeId="0" xr:uid="{00000000-0006-0000-0000-000003000000}">
      <text>
        <r>
          <rPr>
            <sz val="10"/>
            <rFont val="Arial"/>
            <family val="2"/>
            <charset val="1"/>
          </rPr>
          <t>[Threaded comment]
Your version of Excel allows you to read this threaded comment; however, any edits to it will get removed if the file is opened in a newer version of Excel. Learn more: https://go.microsoft.com/fwlink/?linkid=870924
Comment:
    Fran suggested that this gets rolled up when presented to the members due to FIPA. Therefore, we should present the line as salaries, staff, and development.</t>
        </r>
      </text>
    </comment>
    <comment ref="J22" authorId="0" shapeId="0" xr:uid="{00000000-0006-0000-0000-000004000000}">
      <text>
        <r>
          <rPr>
            <sz val="10"/>
            <rFont val="Arial"/>
            <family val="2"/>
            <charset val="1"/>
          </rPr>
          <t>[Threaded comment]
Your version of Excel allows you to read this threaded comment; however, any edits to it will get removed if the file is opened in a newer version of Excel. Learn more: https://go.microsoft.com/fwlink/?linkid=870924
Comment:
    If FRC do not use it we go to the Grad Dean of that faculty and ask to co-sponsor an event.</t>
        </r>
      </text>
    </comment>
    <comment ref="J65" authorId="0" shapeId="0" xr:uid="{00000000-0006-0000-0000-000005000000}">
      <text>
        <r>
          <rPr>
            <sz val="10"/>
            <rFont val="Arial"/>
            <family val="2"/>
            <charset val="1"/>
          </rPr>
          <t>[Threaded comment]
Your version of Excel allows you to read this threaded comment; however, any edits to it will get removed if the file is opened in a newer version of Excel. Learn more: https://go.microsoft.com/fwlink/?linkid=870924
Comment:
    Fran suggests that Accounting and Auditor should be one line item. Or alternatively, at the meeting we nest things together, as this level of detail is not necessary at the AGM. Fran suggested that the more lines we are providing the issues might come about.</t>
        </r>
      </text>
    </comment>
    <comment ref="J66" authorId="0" shapeId="0" xr:uid="{00000000-0006-0000-0000-000006000000}">
      <text>
        <r>
          <rPr>
            <sz val="10"/>
            <rFont val="Arial"/>
            <family val="2"/>
            <charset val="1"/>
          </rPr>
          <t>[Threaded comment]
Your version of Excel allows you to read this threaded comment; however, any edits to it will get removed if the file is opened in a newer version of Excel. Learn more: https://go.microsoft.com/fwlink/?linkid=870924
Comment:
    Fran suggestions to remove money from this line as it was not utalized this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tc={EAADD310-345E-4328-8C7F-8A500A771F92}</author>
    <author>tc={2CD47B55-6FF8-4DF6-A8AF-01E88F37B660}</author>
    <author>tc={2DEE3A55-7A26-4CCF-A581-D3F162032E6E}</author>
    <author>tc={08E663B1-7FA0-47EC-8532-5DB11EF64C84}</author>
    <author>tc={DFECFC77-4333-4257-832A-A1E889520EE5}</author>
    <author>tc={6E32C38C-AB4A-4709-885E-7D80B47F953D}</author>
    <author>tc={F8A99195-FA05-4C96-A3BF-64E5049159F9}</author>
    <author>tc={370DD594-8E44-43E8-AA0D-56E47D113E38}</author>
    <author>tc={0E57FACA-0CA9-4D9C-8FCA-9F1DA7ECBFE9}</author>
    <author>tc={C590AFF2-2330-4FB7-A1D5-44142A8AB47F}</author>
    <author>tc={49AFBC7B-A756-4915-AC58-B2CCA2D0DA1E}</author>
    <author>tc={D8B3C48B-8DB4-4DB4-B105-5637EF0F499B}</author>
    <author>tc={6451BA77-AD8F-433F-B73C-1A924A379966}</author>
    <author>tc={888FE2C0-CE0F-4A82-B567-A934438B97BA}</author>
    <author>tc={6EB90B58-726C-45C4-9D93-52A003E2BA94}</author>
    <author>tc={BEA8242A-6CA5-4D97-9BA9-D940E68602EF}</author>
    <author>tc={24B02133-7B8B-45BC-950E-BDBF7792D256}</author>
    <author>tc={1BF4694D-B70B-48AF-A112-BF9D93A7BA77}</author>
    <author>tc={90DB4C75-43E9-4862-B8EE-90DC07F844E5}</author>
    <author>tc={C60F5F4C-0BD5-47B7-803A-8DFBA126AC6E}</author>
    <author>tc={73A04B1F-36B4-4CB5-917D-2D421225D078}</author>
    <author>tc={B2134B07-B9E4-4106-8C2F-EE42001F0F96}</author>
    <author>tc={2EAFC4CB-AF2A-42BA-8368-C91D78573F94}</author>
    <author>tc={E3F20F1D-486F-4EDA-9BC5-A926E34AC013}</author>
    <author>tc={73274EFC-94BE-4511-A569-C7E93C6AF6EB}</author>
    <author>tc={67B29102-C2A5-4068-8A82-952EB67D4D74}</author>
    <author>tc={FF821166-2448-4153-9137-01D98D7F6ACD}</author>
    <author>tc={F15B16FC-44D5-4974-96EC-33CD84C06137}</author>
    <author>tc={34696C8F-848A-4599-ABE7-47AB7CC2E4FE}</author>
    <author>tc={E665FE21-059A-4D6B-9423-FB00CF2B3E6D}</author>
    <author>tc={A8DA6BF5-D85A-4037-8014-40C2D05308A5}</author>
    <author>tc={4498FBED-1798-47A2-A2F0-FEC645F0EEA9}</author>
    <author>tc={6138BE51-F75B-458A-8D41-FB93EE956E32}</author>
    <author>tc={AC778A59-60BD-4666-B84A-3B371E0A5CAC}</author>
    <author>tc={6C9F52B3-47C0-4D84-BC5D-A692C44001DD}</author>
    <author>tc={0E030760-0277-41C7-B6B1-89C11064DBE9}</author>
    <author>tc={118F01EF-5CC5-427E-9B5F-73E8D2A90636}</author>
    <author>tc={42A820CC-C7EA-4824-ACD5-AF813774088C}</author>
    <author>tc={7B98BA97-4DCF-4134-B03E-84701A843E6A}</author>
    <author>tc={F93FCA9F-92A5-4485-B45F-BDDF102D25CC}</author>
    <author>tc={625F6063-CFA9-4CBE-8FA1-7D19065D89E9}</author>
    <author>tc={D560EFAF-227A-4007-9695-2E4CFD7A4C6E}</author>
    <author>tc={8660AA2F-82E2-4E94-BD8F-23D4889B34E7}</author>
    <author>tc={6D7CB459-D099-4D96-9F4F-EB6A92487984}</author>
    <author>tc={667888CD-1472-4824-9005-64A787FCB9D2}</author>
    <author>tc={CECF674E-58E9-4014-8F68-4AA012DA1E83}</author>
    <author>tc={819D2951-78A8-42BC-A5BE-DD132749A421}</author>
    <author>tc={0C0A4AC2-81C6-482A-88E7-4B8FD7870BF9}</author>
    <author>tc={6EF1C9FD-FD66-45B9-8A1E-360BA0AD9B41}</author>
    <author>tc={DB10E143-F788-4F49-BA27-5F5D31F2F211}</author>
    <author>tc={331B0A8B-9CAD-4BF3-A94E-75A142ED465D}</author>
  </authors>
  <commentList>
    <comment ref="C3"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From membership
Reply:
    Estimates as follows: 
Sept starts- 3490 @ FT 60.68 and PT 553 @ 36.72
January starts- 100@ FT 60.68 and PT 30 @ 36.72
May Starts- 30 @ FT 60.68 and PT 5 @ 36.72
(Slight overall increase to top line)</t>
      </text>
    </comment>
    <comment ref="C4"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Interest on endownment account
Reply:
    My suggestion would be to use what we have in 'disbursement,' if the fund does not produce as much interest, which I suspect it will not.</t>
      </text>
    </comment>
    <comment ref="C5"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Yearly donation from School of Graduate studies
Reply:
    AR- I will work on formalizing this with Doug.</t>
      </text>
    </comment>
    <comment ref="C6" authorId="3"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CUPE contribution towards workshop series</t>
      </text>
    </comment>
    <comment ref="C7" authorId="4"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Yearly bursary from Studentcare</t>
      </text>
    </comment>
    <comment ref="C8" authorId="5"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GSA portion of HSR admin fee
Reply:
    There will be some monies from HSR. Albeit, all stakeholders agreed to less of an administration fee. Although the 2000 was low compared to what was actually taken in for administration.</t>
      </text>
    </comment>
    <comment ref="C9" authorId="6"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Income from advertisements at the Phoenix
Reply:
    I would suggest this will be much lower this year.</t>
      </text>
    </comment>
    <comment ref="C10" authorId="7" shapeId="0" xr:uid="{00000000-0006-0000-0100-000008000000}">
      <text>
        <t>[Threaded comment]
Your version of Excel allows you to read this threaded comment; however, any edits to it will get removed if the file is opened in a newer version of Excel. Learn more: https://go.microsoft.com/fwlink/?linkid=870924
Comment:
    Interest income from GSA's GICs</t>
      </text>
    </comment>
    <comment ref="C11" authorId="8" shapeId="0" xr:uid="{00000000-0006-0000-0100-000009000000}">
      <text>
        <t>[Threaded comment]
Your version of Excel allows you to read this threaded comment; however, any edits to it will get removed if the file is opened in a newer version of Excel. Learn more: https://go.microsoft.com/fwlink/?linkid=870924
Comment:
    Income from various GSA events
Reply:
    We will charge even a nominal fee for some events. Transportation is often one of them.</t>
      </text>
    </comment>
    <comment ref="C12" authorId="9" shapeId="0" xr:uid="{00000000-0006-0000-0100-00000A000000}">
      <text>
        <t>[Threaded comment]
Your version of Excel allows you to read this threaded comment; however, any edits to it will get removed if the file is opened in a newer version of Excel. Learn more: https://go.microsoft.com/fwlink/?linkid=870924
Comment:
    Dividend paid when Phoenix ends year in a strong financial position
Reply:
    If we want the Phoenix to cover PhD pitchers</t>
      </text>
    </comment>
    <comment ref="C13" authorId="10" shapeId="0" xr:uid="{00000000-0006-0000-0100-00000B000000}">
      <text>
        <t>[Threaded comment]
Your version of Excel allows you to read this threaded comment; however, any edits to it will get removed if the file is opened in a newer version of Excel. Learn more: https://go.microsoft.com/fwlink/?linkid=870924
Comment:
    HST rebate</t>
      </text>
    </comment>
    <comment ref="C18" authorId="11" shapeId="0" xr:uid="{00000000-0006-0000-0100-00000C000000}">
      <text>
        <t>[Threaded comment]
Your version of Excel allows you to read this threaded comment; however, any edits to it will get removed if the file is opened in a newer version of Excel. Learn more: https://go.microsoft.com/fwlink/?linkid=870924
Comment:
    Budgeted office manager's salary with EI and CPP
Reply:
    Do we need to reduce the CPP and EI line below?</t>
      </text>
    </comment>
    <comment ref="C19" authorId="12" shapeId="0" xr:uid="{00000000-0006-0000-0100-00000D000000}">
      <text>
        <t>[Threaded comment]
Your version of Excel allows you to read this threaded comment; however, any edits to it will get removed if the file is opened in a newer version of Excel. Learn more: https://go.microsoft.com/fwlink/?linkid=870924
Comment:
    Wage subsidy from government during COVID-19 pandemic</t>
      </text>
    </comment>
    <comment ref="C20" authorId="13" shapeId="0" xr:uid="{00000000-0006-0000-0100-00000E000000}">
      <text>
        <t>[Threaded comment]
Your version of Excel allows you to read this threaded comment; however, any edits to it will get removed if the file is opened in a newer version of Excel. Learn more: https://go.microsoft.com/fwlink/?linkid=870924
Comment:
    Phoeinix staff EI and CPP</t>
      </text>
    </comment>
    <comment ref="C21" authorId="14" shapeId="0" xr:uid="{00000000-0006-0000-0100-00000F000000}">
      <text>
        <t>[Threaded comment]
Your version of Excel allows you to read this threaded comment; however, any edits to it will get removed if the file is opened in a newer version of Excel. Learn more: https://go.microsoft.com/fwlink/?linkid=870924
Comment:
    Budget amount for GSA stuff development
Reply:
    Staff development is contractual. Though we can adjust the number down a bit.</t>
      </text>
    </comment>
    <comment ref="C23" authorId="15" shapeId="0" xr:uid="{00000000-0006-0000-0100-000010000000}">
      <text>
        <t>[Threaded comment]
Your version of Excel allows you to read this threaded comment; however, any edits to it will get removed if the file is opened in a newer version of Excel. Learn more: https://go.microsoft.com/fwlink/?linkid=870924
Comment:
    Honaria for 4 VPs and President, including CPP and EI</t>
      </text>
    </comment>
    <comment ref="C24" authorId="16" shapeId="0" xr:uid="{00000000-0006-0000-0100-000011000000}">
      <text>
        <t>[Threaded comment]
Your version of Excel allows you to read this threaded comment; however, any edits to it will get removed if the file is opened in a newer version of Excel. Learn more: https://go.microsoft.com/fwlink/?linkid=870924
Comment:
    Honararium for CRO</t>
      </text>
    </comment>
    <comment ref="C27" authorId="17" shapeId="0" xr:uid="{00000000-0006-0000-0100-000012000000}">
      <text>
        <t>[Threaded comment]
Your version of Excel allows you to read this threaded comment; however, any edits to it will get removed if the file is opened in a newer version of Excel. Learn more: https://go.microsoft.com/fwlink/?linkid=870924
Comment:
    I'm unsure is this is a membership dues</t>
      </text>
    </comment>
    <comment ref="C28" authorId="18" shapeId="0" xr:uid="{00000000-0006-0000-0100-000013000000}">
      <text>
        <t>[Threaded comment]
Your version of Excel allows you to read this threaded comment; however, any edits to it will get removed if the file is opened in a newer version of Excel. Learn more: https://go.microsoft.com/fwlink/?linkid=870924
Comment:
    Is this membership dues?</t>
      </text>
    </comment>
    <comment ref="C29" authorId="19" shapeId="0" xr:uid="{00000000-0006-0000-0100-000014000000}">
      <text>
        <t>[Threaded comment]
Your version of Excel allows you to read this threaded comment; however, any edits to it will get removed if the file is opened in a newer version of Excel. Learn more: https://go.microsoft.com/fwlink/?linkid=870924
Comment:
    Covers travels expenses for 2 execs to attend CAGS</t>
      </text>
    </comment>
    <comment ref="C30" authorId="20" shapeId="0" xr:uid="{00000000-0006-0000-0100-000015000000}">
      <text>
        <t>[Threaded comment]
Your version of Excel allows you to read this threaded comment; however, any edits to it will get removed if the file is opened in a newer version of Excel. Learn more: https://go.microsoft.com/fwlink/?linkid=870924
Comment:
    Budget for travel expenses of GSA staff and executives</t>
      </text>
    </comment>
    <comment ref="C31" authorId="21" shapeId="0" xr:uid="{00000000-0006-0000-0100-000016000000}">
      <text>
        <t>[Threaded comment]
Your version of Excel allows you to read this threaded comment; however, any edits to it will get removed if the file is opened in a newer version of Excel. Learn more: https://go.microsoft.com/fwlink/?linkid=870924
Comment:
    Mona mentioned this but I have forgotten what it is for.</t>
      </text>
    </comment>
    <comment ref="C33" authorId="22" shapeId="0" xr:uid="{00000000-0006-0000-0100-000017000000}">
      <text>
        <t>[Threaded comment]
Your version of Excel allows you to read this threaded comment; however, any edits to it will get removed if the file is opened in a newer version of Excel. Learn more: https://go.microsoft.com/fwlink/?linkid=870924
Comment:
    For travel awards by the GSA</t>
      </text>
    </comment>
    <comment ref="C34" authorId="23" shapeId="0" xr:uid="{00000000-0006-0000-0100-000018000000}">
      <text>
        <t>[Threaded comment]
Your version of Excel allows you to read this threaded comment; however, any edits to it will get removed if the file is opened in a newer version of Excel. Learn more: https://go.microsoft.com/fwlink/?linkid=870924
Comment:
    GSA awards</t>
      </text>
    </comment>
    <comment ref="C35" authorId="24" shapeId="0" xr:uid="{00000000-0006-0000-0100-000019000000}">
      <text>
        <t>[Threaded comment]
Your version of Excel allows you to read this threaded comment; however, any edits to it will get removed if the file is opened in a newer version of Excel. Learn more: https://go.microsoft.com/fwlink/?linkid=870924
Comment:
    Bursary for contributions to the GSA</t>
      </text>
    </comment>
    <comment ref="C37" authorId="25" shapeId="0" xr:uid="{00000000-0006-0000-0100-00001A000000}">
      <text>
        <t>[Threaded comment]
Your version of Excel allows you to read this threaded comment; however, any edits to it will get removed if the file is opened in a newer version of Excel. Learn more: https://go.microsoft.com/fwlink/?linkid=870924
Comment:
    Budget for welcome week events</t>
      </text>
    </comment>
    <comment ref="C38" authorId="26" shapeId="0" xr:uid="{00000000-0006-0000-0100-00001B000000}">
      <text>
        <t>[Threaded comment]
Your version of Excel allows you to read this threaded comment; however, any edits to it will get removed if the file is opened in a newer version of Excel. Learn more: https://go.microsoft.com/fwlink/?linkid=870924
Comment:
    Social events budget</t>
      </text>
    </comment>
    <comment ref="C39" authorId="27" shapeId="0" xr:uid="{00000000-0006-0000-0100-00001C000000}">
      <text>
        <t>[Threaded comment]
Your version of Excel allows you to read this threaded comment; however, any edits to it will get removed if the file is opened in a newer version of Excel. Learn more: https://go.microsoft.com/fwlink/?linkid=870924
Comment:
    Budget for external bodies seeking sponsorship</t>
      </text>
    </comment>
    <comment ref="C40" authorId="28" shapeId="0" xr:uid="{00000000-0006-0000-0100-00001D000000}">
      <text>
        <t>[Threaded comment]
Your version of Excel allows you to read this threaded comment; however, any edits to it will get removed if the file is opened in a newer version of Excel. Learn more: https://go.microsoft.com/fwlink/?linkid=870924
Comment:
    Sponsorship budget for organizations/groups on campus</t>
      </text>
    </comment>
    <comment ref="C41" authorId="29" shapeId="0" xr:uid="{00000000-0006-0000-0100-00001E000000}">
      <text>
        <t>[Threaded comment]
Your version of Excel allows you to read this threaded comment; however, any edits to it will get removed if the file is opened in a newer version of Excel. Learn more: https://go.microsoft.com/fwlink/?linkid=870924
Comment:
    Budget for free beer pitcher from Phoenix to graduate students who defend their thesis</t>
      </text>
    </comment>
    <comment ref="C43" authorId="30" shapeId="0" xr:uid="{00000000-0006-0000-0100-00001F000000}">
      <text>
        <t>[Threaded comment]
Your version of Excel allows you to read this threaded comment; however, any edits to it will get removed if the file is opened in a newer version of Excel. Learn more: https://go.microsoft.com/fwlink/?linkid=870924
Comment:
    Seed funding to GSA ratified clubs.</t>
      </text>
    </comment>
    <comment ref="C44" authorId="31" shapeId="0" xr:uid="{00000000-0006-0000-0100-000020000000}">
      <text>
        <t>[Threaded comment]
Your version of Excel allows you to read this threaded comment; however, any edits to it will get removed if the file is opened in a newer version of Excel. Learn more: https://go.microsoft.com/fwlink/?linkid=870924
Comment:
    Event funding for  GSA ratified clubs</t>
      </text>
    </comment>
    <comment ref="C46" authorId="32" shapeId="0" xr:uid="{00000000-0006-0000-0100-000021000000}">
      <text>
        <t>[Threaded comment]
Your version of Excel allows you to read this threaded comment; however, any edits to it will get removed if the file is opened in a newer version of Excel. Learn more: https://go.microsoft.com/fwlink/?linkid=870924
Comment:
    Budget for snacks for GSA meetings and AGM</t>
      </text>
    </comment>
    <comment ref="C47" authorId="33" shapeId="0" xr:uid="{00000000-0006-0000-0100-000022000000}">
      <text>
        <t>[Threaded comment]
Your version of Excel allows you to read this threaded comment; however, any edits to it will get removed if the file is opened in a newer version of Excel. Learn more: https://go.microsoft.com/fwlink/?linkid=870924
Comment:
    Budget for postage</t>
      </text>
    </comment>
    <comment ref="C48" authorId="34" shapeId="0" xr:uid="{00000000-0006-0000-0100-000023000000}">
      <text>
        <t>[Threaded comment]
Your version of Excel allows you to read this threaded comment; however, any edits to it will get removed if the file is opened in a newer version of Excel. Learn more: https://go.microsoft.com/fwlink/?linkid=870924
Comment:
    Various office supplies</t>
      </text>
    </comment>
    <comment ref="C49" authorId="35" shapeId="0" xr:uid="{00000000-0006-0000-0100-000024000000}">
      <text>
        <t>[Threaded comment]
Your version of Excel allows you to read this threaded comment; however, any edits to it will get removed if the file is opened in a newer version of Excel. Learn more: https://go.microsoft.com/fwlink/?linkid=870924
Comment:
    For the phone at the GSA office</t>
      </text>
    </comment>
    <comment ref="C50" authorId="36" shapeId="0" xr:uid="{00000000-0006-0000-0100-000025000000}">
      <text>
        <t>[Threaded comment]
Your version of Excel allows you to read this threaded comment; however, any edits to it will get removed if the file is opened in a newer version of Excel. Learn more: https://go.microsoft.com/fwlink/?linkid=870924
Comment:
    Various GSA swag items</t>
      </text>
    </comment>
    <comment ref="C51" authorId="37" shapeId="0" xr:uid="{00000000-0006-0000-0100-000026000000}">
      <text>
        <t>[Threaded comment]
Your version of Excel allows you to read this threaded comment; however, any edits to it will get removed if the file is opened in a newer version of Excel. Learn more: https://go.microsoft.com/fwlink/?linkid=870924
Comment:
    Bank fees</t>
      </text>
    </comment>
    <comment ref="C53" authorId="38" shapeId="0" xr:uid="{00000000-0006-0000-0100-000027000000}">
      <text>
        <t>[Threaded comment]
Your version of Excel allows you to read this threaded comment; however, any edits to it will get removed if the file is opened in a newer version of Excel. Learn more: https://go.microsoft.com/fwlink/?linkid=870924
Comment:
    Not sure of the details of this</t>
      </text>
    </comment>
    <comment ref="C54" authorId="39" shapeId="0" xr:uid="{00000000-0006-0000-0100-000028000000}">
      <text>
        <t>[Threaded comment]
Your version of Excel allows you to read this threaded comment; however, any edits to it will get removed if the file is opened in a newer version of Excel. Learn more: https://go.microsoft.com/fwlink/?linkid=870924
Comment:
    Towards airport pick up of international students</t>
      </text>
    </comment>
    <comment ref="C55" authorId="40" shapeId="0" xr:uid="{00000000-0006-0000-0100-000029000000}">
      <text>
        <t>[Threaded comment]
Your version of Excel allows you to read this threaded comment; however, any edits to it will get removed if the file is opened in a newer version of Excel. Learn more: https://go.microsoft.com/fwlink/?linkid=870924
Comment:
    GSA's matching contribution to contribution made by SGS</t>
      </text>
    </comment>
    <comment ref="C56" authorId="41" shapeId="0" xr:uid="{00000000-0006-0000-0100-00002A000000}">
      <text>
        <t>[Threaded comment]
Your version of Excel allows you to read this threaded comment; however, any edits to it will get removed if the file is opened in a newer version of Excel. Learn more: https://go.microsoft.com/fwlink/?linkid=870924
Comment:
    Could not differentiate between this and council special initiative</t>
      </text>
    </comment>
    <comment ref="C58" authorId="42" shapeId="0" xr:uid="{00000000-0006-0000-0100-00002B000000}">
      <text>
        <t>[Threaded comment]
Your version of Excel allows you to read this threaded comment; however, any edits to it will get removed if the file is opened in a newer version of Excel. Learn more: https://go.microsoft.com/fwlink/?linkid=870924
Comment:
    Cost for running GSA elections</t>
      </text>
    </comment>
    <comment ref="C60" authorId="43" shapeId="0" xr:uid="{00000000-0006-0000-0100-00002C000000}">
      <text>
        <t>[Threaded comment]
Your version of Excel allows you to read this threaded comment; however, any edits to it will get removed if the file is opened in a newer version of Excel. Learn more: https://go.microsoft.com/fwlink/?linkid=870924
Comment:
    Commercial insurance coverage for Phoenix/GSA</t>
      </text>
    </comment>
    <comment ref="C61" authorId="44" shapeId="0" xr:uid="{00000000-0006-0000-0100-00002D000000}">
      <text>
        <t>[Threaded comment]
Your version of Excel allows you to read this threaded comment; however, any edits to it will get removed if the file is opened in a newer version of Excel. Learn more: https://go.microsoft.com/fwlink/?linkid=870924
Comment:
    Insurance coverage for GSA board members</t>
      </text>
    </comment>
    <comment ref="C63" authorId="45" shapeId="0" xr:uid="{00000000-0006-0000-0100-00002E000000}">
      <text>
        <t>[Threaded comment]
Your version of Excel allows you to read this threaded comment; however, any edits to it will get removed if the file is opened in a newer version of Excel. Learn more: https://go.microsoft.com/fwlink/?linkid=870924
Comment:
    Various legal services</t>
      </text>
    </comment>
    <comment ref="C64" authorId="46" shapeId="0" xr:uid="{00000000-0006-0000-0100-00002F000000}">
      <text>
        <t>[Threaded comment]
Your version of Excel allows you to read this threaded comment; however, any edits to it will get removed if the file is opened in a newer version of Excel. Learn more: https://go.microsoft.com/fwlink/?linkid=870924
Comment:
    Towards improvement of GSA operations</t>
      </text>
    </comment>
    <comment ref="C65" authorId="47" shapeId="0" xr:uid="{00000000-0006-0000-0100-000030000000}">
      <text>
        <t>[Threaded comment]
Your version of Excel allows you to read this threaded comment; however, any edits to it will get removed if the file is opened in a newer version of Excel. Learn more: https://go.microsoft.com/fwlink/?linkid=870924
Comment:
    Accounting fees (Nadeem?)</t>
      </text>
    </comment>
    <comment ref="C66" authorId="48" shapeId="0" xr:uid="{00000000-0006-0000-0100-000031000000}">
      <text>
        <t>[Threaded comment]
Your version of Excel allows you to read this threaded comment; however, any edits to it will get removed if the file is opened in a newer version of Excel. Learn more: https://go.microsoft.com/fwlink/?linkid=870924
Comment:
    Annual audit fees</t>
      </text>
    </comment>
    <comment ref="C67" authorId="49" shapeId="0" xr:uid="{00000000-0006-0000-0100-000032000000}">
      <text>
        <t>[Threaded comment]
Your version of Excel allows you to read this threaded comment; however, any edits to it will get removed if the file is opened in a newer version of Excel. Learn more: https://go.microsoft.com/fwlink/?linkid=870924
Comment:
    Towards maintenance of GSA website</t>
      </text>
    </comment>
    <comment ref="C68" authorId="50" shapeId="0" xr:uid="{00000000-0006-0000-0100-000033000000}">
      <text>
        <t>[Threaded comment]
Your version of Excel allows you to read this threaded comment; however, any edits to it will get removed if the file is opened in a newer version of Excel. Learn more: https://go.microsoft.com/fwlink/?linkid=870924
Comment:
    Other IT related charges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tc={2AFC87BA-4730-4B52-A10E-7E45BCEDD941}</author>
    <author>tc={D25E3C3D-E10F-4914-A4A9-5F9F8B429987}</author>
    <author>tc={8AC682A2-C1EE-4921-803C-FFB114E0D94D}</author>
    <author>tc={D1562CC7-A138-4B75-988D-7E7B25F973AA}</author>
    <author>tc={D1EB7541-5634-495E-9C5B-CF05A42AE74C}</author>
    <author>tc={9D606948-AE09-4575-8AF4-1EBECDABFAB5}</author>
    <author>tc={E86F08EE-4BAA-40F4-9125-AA43F9CA807A}</author>
    <author>tc={62389FA9-7FD9-4C40-98E7-095A755745B6}</author>
    <author>tc={D978465B-57B0-403F-854C-F489CB182EBE}</author>
    <author>tc={332688C1-D0FE-4FEB-B37A-7CEA10A3D7DF}</author>
    <author>tc={1E013525-55E4-43F6-9CD5-27DA24EF67CA}</author>
    <author>tc={223A629E-8E08-482C-9454-BA0B3356BB70}</author>
    <author>tc={819782FA-B314-49DD-8CBA-C41367006B82}</author>
    <author>tc={6128216B-E513-462A-B8D3-8F3CE18CE80D}</author>
    <author>tc={D135C985-8F54-493A-BBD9-D5680924A869}</author>
    <author>tc={E0E43389-9C1C-46B3-AFB0-DE56EF5F184C}</author>
    <author>tc={F6311D89-6A8E-4634-A8BA-43EDE9BC2EA3}</author>
    <author>tc={55472070-EFC8-4871-8A84-BDC87046D493}</author>
    <author>tc={CC4DA320-54C7-4DA4-B043-941F65296347}</author>
    <author>tc={021682C0-0F66-448D-8FA6-3E5F0BA9E0CD}</author>
    <author>tc={43CBD8FF-EA71-4CA9-9F89-368595F9B8CF}</author>
    <author>tc={17AD7816-DBD7-4FBE-A91D-0D36CA55EE2A}</author>
    <author>tc={1718D81A-BF17-4EBF-9798-1BA92EE995E9}</author>
    <author>tc={A0F78506-4E73-49FA-B7A1-43F66A897F23}</author>
    <author>tc={EE5F9EC6-9BD8-4E10-BAD3-48BD67D765BE}</author>
    <author>tc={15412367-6438-4E65-AA44-331332867AAD}</author>
    <author>tc={B2D291B8-9ADF-4DE4-B775-148F70B02775}</author>
    <author>tc={4BC32EF8-1FF9-4CE1-BB0F-045E72CE6F32}</author>
    <author>tc={B7C10815-8AA0-405C-8DDC-12114AF7F9C2}</author>
    <author>tc={63E49C32-EC0A-48FD-9FF6-CD31F3E0EC59}</author>
    <author>tc={549CC52E-E643-4382-9082-215E1D9FE40F}</author>
    <author>tc={65C7EEA4-B7B2-4337-A814-2F482068C54B}</author>
    <author>tc={884A44ED-278A-40A7-8447-31290BB15394}</author>
    <author>tc={D1965A5D-DDC5-452D-82E0-88157DD29A3B}</author>
    <author>tc={F5F2203F-2CB3-482D-8773-0E6CEE7C93C0}</author>
    <author>tc={2C937AE3-151B-471E-97E6-19DF8FE46D6C}</author>
    <author>tc={C97E9976-AE26-457B-AD28-D3B145BE21C5}</author>
    <author>tc={5F11C6C8-FAAE-45E8-9F35-9798945FA29C}</author>
    <author>tc={38ED9947-6856-4E3F-8205-218B1F705190}</author>
    <author>tc={A53CCA93-89EF-4E0F-8B6C-ABAFCB01E928}</author>
    <author>tc={AA69344A-CD0C-4C58-954C-F72A8BAA7C5D}</author>
    <author>tc={EDC67629-5B5D-4DDB-ADFB-C0785B191985}</author>
    <author>tc={CE472A06-B7FF-479E-8024-EAFFC9210139}</author>
    <author>tc={234F0B64-D2F1-4417-A395-2F6840509DE0}</author>
    <author>tc={7C8DBD10-C5E0-4656-B2E5-CE48658BEE39}</author>
    <author>tc={85EB3CD5-308E-4369-B214-6CE2C9C51FAE}</author>
    <author>tc={26899F34-DBB1-4E3F-9892-3481C7188FDB}</author>
    <author>tc={84DE386C-7D1E-4F33-A75D-FC8F7D876442}</author>
    <author>tc={607E83A9-F42F-4BB5-98CC-61C1AEE63D03}</author>
    <author>tc={7F6D01A7-5DAC-480B-BE51-FE87F7E5491F}</author>
    <author>tc={2B3011B2-6E63-4FF5-ABA0-27428596FD3B}</author>
  </authors>
  <commentList>
    <comment ref="C3"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From membership
Reply:
    Estimates as follows: 
Sept starts- 3490 @ FT 60.68 and PT 553 @ 36.72
January starts- 100@ FT 60.68 and PT 30 @ 36.72
May Starts- 30 @ FT 60.68 and PT 5 @ 36.72
(Slight overall increase to top line)</t>
      </text>
    </comment>
    <comment ref="C4"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Interest on endownment account
Reply:
    My suggestion would be to use what we have in 'disbursement,' if the fund does not produce as much interest, which I suspect it will not.</t>
      </text>
    </comment>
    <comment ref="C5"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Yearly donation from School of Graduate studies
Reply:
    AR- I will work on formalizing this with Doug.</t>
      </text>
    </comment>
    <comment ref="C6"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CUPE contribution towards workshop series</t>
      </text>
    </comment>
    <comment ref="C7" authorId="4"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Yearly bursary from Studentcare</t>
      </text>
    </comment>
    <comment ref="C8" authorId="5"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GSA portion of HSR admin fee
Reply:
    There will be some monies from HSR. Albeit, all stakeholders agreed to less of an administration fee. Although the 2000 was low compared to what was actually taken in for administration.</t>
      </text>
    </comment>
    <comment ref="C9" authorId="6"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Income from advertisements at the Phoenix
Reply:
    I would suggest this will be much lower this year.</t>
      </text>
    </comment>
    <comment ref="C10" authorId="7" shapeId="0" xr:uid="{00000000-0006-0000-0200-000008000000}">
      <text>
        <t>[Threaded comment]
Your version of Excel allows you to read this threaded comment; however, any edits to it will get removed if the file is opened in a newer version of Excel. Learn more: https://go.microsoft.com/fwlink/?linkid=870924
Comment:
    Interest income from GSA's GICs</t>
      </text>
    </comment>
    <comment ref="C11" authorId="8"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Income from various GSA events
Reply:
    We will charge even a nominal fee for some events. Transportation is often one of them.</t>
      </text>
    </comment>
    <comment ref="C12" authorId="9"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Dividend paid when Phoenix ends year in a strong financial position
Reply:
    If we want the Phoenix to cover PhD pitchers</t>
      </text>
    </comment>
    <comment ref="C13" authorId="10"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HST rebate</t>
      </text>
    </comment>
    <comment ref="C18" authorId="11"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Budgeted office manager's salary with EI and CPP
Reply:
    Do we need to reduce the CPP and EI line below?</t>
      </text>
    </comment>
    <comment ref="C19" authorId="12"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Wage subsidy from government during COVID-19 pandemic</t>
      </text>
    </comment>
    <comment ref="C20" authorId="13" shapeId="0" xr:uid="{00000000-0006-0000-0200-00000E000000}">
      <text>
        <t>[Threaded comment]
Your version of Excel allows you to read this threaded comment; however, any edits to it will get removed if the file is opened in a newer version of Excel. Learn more: https://go.microsoft.com/fwlink/?linkid=870924
Comment:
    Phoeinix staff EI and CPP</t>
      </text>
    </comment>
    <comment ref="C21" authorId="14" shapeId="0" xr:uid="{00000000-0006-0000-0200-00000F000000}">
      <text>
        <t>[Threaded comment]
Your version of Excel allows you to read this threaded comment; however, any edits to it will get removed if the file is opened in a newer version of Excel. Learn more: https://go.microsoft.com/fwlink/?linkid=870924
Comment:
    Budget amount for GSA stuff development
Reply:
    Staff development is contractual. Though we can adjust the number down a bit.</t>
      </text>
    </comment>
    <comment ref="C23" authorId="15"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Honaria for 4 VPs and President, including CPP and EI</t>
      </text>
    </comment>
    <comment ref="C24" authorId="16"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Honararium for CRO</t>
      </text>
    </comment>
    <comment ref="C27" authorId="17"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I'm unsure is this is a membership dues</t>
      </text>
    </comment>
    <comment ref="C28" authorId="18"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Is this membership dues?</t>
      </text>
    </comment>
    <comment ref="C29" authorId="19"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Covers travels expenses for 2 execs to attend CAGS</t>
      </text>
    </comment>
    <comment ref="C30" authorId="20"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Budget for travel expenses of GSA staff and executives</t>
      </text>
    </comment>
    <comment ref="C31" authorId="21"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Mona mentioned this but I have forgotten what it is for.</t>
      </text>
    </comment>
    <comment ref="C33" authorId="22" shapeId="0" xr:uid="{00000000-0006-0000-0200-000017000000}">
      <text>
        <t>[Threaded comment]
Your version of Excel allows you to read this threaded comment; however, any edits to it will get removed if the file is opened in a newer version of Excel. Learn more: https://go.microsoft.com/fwlink/?linkid=870924
Comment:
    For travel awards by the GSA</t>
      </text>
    </comment>
    <comment ref="C34" authorId="23"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GSA awards</t>
      </text>
    </comment>
    <comment ref="C35" authorId="24"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Bursary for contributions to the GSA</t>
      </text>
    </comment>
    <comment ref="C36" authorId="25"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Not sure of the details of this</t>
      </text>
    </comment>
    <comment ref="C40" authorId="26"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Budget for welcome week events</t>
      </text>
    </comment>
    <comment ref="C41" authorId="27"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Social events budget</t>
      </text>
    </comment>
    <comment ref="C42" authorId="28"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Budget for external bodies seeking sponsorship</t>
      </text>
    </comment>
    <comment ref="C43" authorId="29"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Sponsorship budget for organizations/groups on campus</t>
      </text>
    </comment>
    <comment ref="C44" authorId="30" shapeId="0" xr:uid="{00000000-0006-0000-0200-00001F000000}">
      <text>
        <t>[Threaded comment]
Your version of Excel allows you to read this threaded comment; however, any edits to it will get removed if the file is opened in a newer version of Excel. Learn more: https://go.microsoft.com/fwlink/?linkid=870924
Comment:
    Budget for free beer pitcher from Phoenix to graduate students who defend their thesis</t>
      </text>
    </comment>
    <comment ref="C46" authorId="31" shapeId="0" xr:uid="{00000000-0006-0000-0200-000020000000}">
      <text>
        <t>[Threaded comment]
Your version of Excel allows you to read this threaded comment; however, any edits to it will get removed if the file is opened in a newer version of Excel. Learn more: https://go.microsoft.com/fwlink/?linkid=870924
Comment:
    Seed funding to GSA ratified clubs.</t>
      </text>
    </comment>
    <comment ref="C47" authorId="32" shapeId="0" xr:uid="{00000000-0006-0000-0200-000021000000}">
      <text>
        <t>[Threaded comment]
Your version of Excel allows you to read this threaded comment; however, any edits to it will get removed if the file is opened in a newer version of Excel. Learn more: https://go.microsoft.com/fwlink/?linkid=870924
Comment:
    Event funding for  GSA ratified clubs</t>
      </text>
    </comment>
    <comment ref="C49" authorId="33" shapeId="0" xr:uid="{00000000-0006-0000-0200-000022000000}">
      <text>
        <t>[Threaded comment]
Your version of Excel allows you to read this threaded comment; however, any edits to it will get removed if the file is opened in a newer version of Excel. Learn more: https://go.microsoft.com/fwlink/?linkid=870924
Comment:
    Budget for snacks for GSA meetings and AGM</t>
      </text>
    </comment>
    <comment ref="C50" authorId="34" shapeId="0" xr:uid="{00000000-0006-0000-0200-000023000000}">
      <text>
        <t>[Threaded comment]
Your version of Excel allows you to read this threaded comment; however, any edits to it will get removed if the file is opened in a newer version of Excel. Learn more: https://go.microsoft.com/fwlink/?linkid=870924
Comment:
    Budget for postage</t>
      </text>
    </comment>
    <comment ref="C51" authorId="35" shapeId="0" xr:uid="{00000000-0006-0000-0200-000024000000}">
      <text>
        <t>[Threaded comment]
Your version of Excel allows you to read this threaded comment; however, any edits to it will get removed if the file is opened in a newer version of Excel. Learn more: https://go.microsoft.com/fwlink/?linkid=870924
Comment:
    Various office supplies</t>
      </text>
    </comment>
    <comment ref="C52" authorId="36" shapeId="0" xr:uid="{00000000-0006-0000-0200-000025000000}">
      <text>
        <t>[Threaded comment]
Your version of Excel allows you to read this threaded comment; however, any edits to it will get removed if the file is opened in a newer version of Excel. Learn more: https://go.microsoft.com/fwlink/?linkid=870924
Comment:
    For the phone at the GSA office</t>
      </text>
    </comment>
    <comment ref="C53" authorId="37" shapeId="0" xr:uid="{00000000-0006-0000-0200-000026000000}">
      <text>
        <t>[Threaded comment]
Your version of Excel allows you to read this threaded comment; however, any edits to it will get removed if the file is opened in a newer version of Excel. Learn more: https://go.microsoft.com/fwlink/?linkid=870924
Comment:
    Various GSA swag items</t>
      </text>
    </comment>
    <comment ref="C54" authorId="38" shapeId="0" xr:uid="{00000000-0006-0000-0200-000027000000}">
      <text>
        <t>[Threaded comment]
Your version of Excel allows you to read this threaded comment; however, any edits to it will get removed if the file is opened in a newer version of Excel. Learn more: https://go.microsoft.com/fwlink/?linkid=870924
Comment:
    Bank fees</t>
      </text>
    </comment>
    <comment ref="C56" authorId="39" shapeId="0" xr:uid="{00000000-0006-0000-0200-000028000000}">
      <text>
        <t>[Threaded comment]
Your version of Excel allows you to read this threaded comment; however, any edits to it will get removed if the file is opened in a newer version of Excel. Learn more: https://go.microsoft.com/fwlink/?linkid=870924
Comment:
    Towards airport pick up of international students</t>
      </text>
    </comment>
    <comment ref="C57" authorId="40" shapeId="0" xr:uid="{00000000-0006-0000-0200-000029000000}">
      <text>
        <t>[Threaded comment]
Your version of Excel allows you to read this threaded comment; however, any edits to it will get removed if the file is opened in a newer version of Excel. Learn more: https://go.microsoft.com/fwlink/?linkid=870924
Comment:
    GSA's matching contribution to contribution made by SGS</t>
      </text>
    </comment>
    <comment ref="C58" authorId="41" shapeId="0" xr:uid="{00000000-0006-0000-0200-00002A000000}">
      <text>
        <t>[Threaded comment]
Your version of Excel allows you to read this threaded comment; however, any edits to it will get removed if the file is opened in a newer version of Excel. Learn more: https://go.microsoft.com/fwlink/?linkid=870924
Comment:
    Could not differentiate between this and council special initiative</t>
      </text>
    </comment>
    <comment ref="C60" authorId="42" shapeId="0" xr:uid="{00000000-0006-0000-0200-00002B000000}">
      <text>
        <t>[Threaded comment]
Your version of Excel allows you to read this threaded comment; however, any edits to it will get removed if the file is opened in a newer version of Excel. Learn more: https://go.microsoft.com/fwlink/?linkid=870924
Comment:
    Cost for running GSA elections</t>
      </text>
    </comment>
    <comment ref="C62" authorId="43" shapeId="0" xr:uid="{00000000-0006-0000-0200-00002C000000}">
      <text>
        <t>[Threaded comment]
Your version of Excel allows you to read this threaded comment; however, any edits to it will get removed if the file is opened in a newer version of Excel. Learn more: https://go.microsoft.com/fwlink/?linkid=870924
Comment:
    Commercial insurance coverage for Phoenix/GSA</t>
      </text>
    </comment>
    <comment ref="C63" authorId="44" shapeId="0" xr:uid="{00000000-0006-0000-0200-00002D000000}">
      <text>
        <t>[Threaded comment]
Your version of Excel allows you to read this threaded comment; however, any edits to it will get removed if the file is opened in a newer version of Excel. Learn more: https://go.microsoft.com/fwlink/?linkid=870924
Comment:
    Insurance coverage for GSA board members</t>
      </text>
    </comment>
    <comment ref="C65" authorId="45" shapeId="0" xr:uid="{00000000-0006-0000-0200-00002E000000}">
      <text>
        <t>[Threaded comment]
Your version of Excel allows you to read this threaded comment; however, any edits to it will get removed if the file is opened in a newer version of Excel. Learn more: https://go.microsoft.com/fwlink/?linkid=870924
Comment:
    Various legal services</t>
      </text>
    </comment>
    <comment ref="C66" authorId="46" shapeId="0" xr:uid="{00000000-0006-0000-0200-00002F000000}">
      <text>
        <t>[Threaded comment]
Your version of Excel allows you to read this threaded comment; however, any edits to it will get removed if the file is opened in a newer version of Excel. Learn more: https://go.microsoft.com/fwlink/?linkid=870924
Comment:
    Towards improvement of GSA operations</t>
      </text>
    </comment>
    <comment ref="C67" authorId="47" shapeId="0" xr:uid="{00000000-0006-0000-0200-000030000000}">
      <text>
        <t>[Threaded comment]
Your version of Excel allows you to read this threaded comment; however, any edits to it will get removed if the file is opened in a newer version of Excel. Learn more: https://go.microsoft.com/fwlink/?linkid=870924
Comment:
    Accounting fees (Nadeem?)</t>
      </text>
    </comment>
    <comment ref="C68" authorId="48" shapeId="0" xr:uid="{00000000-0006-0000-0200-000031000000}">
      <text>
        <t>[Threaded comment]
Your version of Excel allows you to read this threaded comment; however, any edits to it will get removed if the file is opened in a newer version of Excel. Learn more: https://go.microsoft.com/fwlink/?linkid=870924
Comment:
    Annual audit fees</t>
      </text>
    </comment>
    <comment ref="C69" authorId="49" shapeId="0" xr:uid="{00000000-0006-0000-0200-000032000000}">
      <text>
        <t>[Threaded comment]
Your version of Excel allows you to read this threaded comment; however, any edits to it will get removed if the file is opened in a newer version of Excel. Learn more: https://go.microsoft.com/fwlink/?linkid=870924
Comment:
    Towards maintenance of GSA website</t>
      </text>
    </comment>
    <comment ref="C70" authorId="50" shapeId="0" xr:uid="{00000000-0006-0000-0200-000033000000}">
      <text>
        <t>[Threaded comment]
Your version of Excel allows you to read this threaded comment; however, any edits to it will get removed if the file is opened in a newer version of Excel. Learn more: https://go.microsoft.com/fwlink/?linkid=870924
Comment:
    Other IT related charges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tc={2AFC87BA-4730-4B53-A10E-7E45BCEDD941}</author>
    <author>tc={8AC682A2-C1EE-4922-803C-FFB114E0D94D}</author>
    <author>tc={D1562CC7-A138-4B76-988D-7E7B25F973AA}</author>
    <author>tc={D1EB7541-5634-495F-9C5B-CF05A42AE74C}</author>
    <author>tc={9D606948-AE09-4576-8AF4-1EBECDABFAB5}</author>
    <author>tc={E86F08EE-4BAA-40F5-9125-AA43F9CA807A}</author>
    <author>tc={62389FA9-7FD9-4C41-98E7-095A755745B6}</author>
    <author>tc={D978465B-57B0-4040-854C-F489CB182EBE}</author>
    <author>tc={332688C1-D0FE-4FEC-B37A-7CEA10A3D7DF}</author>
    <author>tc={1E013525-55E4-43F7-9CD5-27DA24EF67CA}</author>
    <author>tc={223A629E-8E08-482D-9454-BA0B3356BB70}</author>
    <author>tc={6128216B-E513-462B-B8D3-8F3CE18CE80D}</author>
    <author>tc={D135C985-8F54-493B-BBD9-D5680924A869}</author>
    <author>tc={E0E43389-9C1C-46B4-AFB0-DE56EF5F184C}</author>
    <author>tc={F6311D89-6A8E-4635-A8BA-43EDE9BC2EA3}</author>
    <author>tc={55472070-EFC8-4872-8A84-BDC87046D493}</author>
    <author>tc={CC4DA320-54C7-4DA5-B043-941F65296347}</author>
    <author>tc={021682C0-0F66-448E-8FA6-3E5F0BA9E0CD}</author>
    <author>tc={43CBD8FF-EA71-4CAA-9F89-368595F9B8CF}</author>
    <author>tc={17AD7816-DBD7-4FBF-A91D-0D36CA55EE2A}</author>
    <author>tc={1718D81A-BF17-4EC0-9798-1BA92EE995E9}</author>
    <author>tc={A0F78506-4E73-49FB-B7A1-43F66A897F23}</author>
    <author>tc={EE5F9EC6-9BD8-4E11-BAD3-48BD67D765BE}</author>
    <author>tc={15412367-6438-4E66-AA44-331332867AAD}</author>
    <author>tc={B2D291B8-9ADF-4DE5-B775-148F70B02775}</author>
    <author>tc={4BC32EF8-1FF9-4CE2-BB0F-045E72CE6F32}</author>
    <author>tc={B7C10815-8AA0-405D-8DDC-12114AF7F9C2}</author>
    <author>tc={63E49C32-EC0A-48FE-9FF6-CD31F3E0EC59}</author>
    <author>tc={549CC52E-E643-4383-9082-215E1D9FE40F}</author>
    <author>tc={65C7EEA4-B7B2-4338-A814-2F482068C54B}</author>
    <author>tc={884A44ED-278A-40A8-8447-31290BB15394}</author>
    <author>tc={D1965A5D-DDC5-452E-82E0-88157DD29A3B}</author>
    <author>tc={F5F2203F-2CB3-482E-8773-0E6CEE7C93C0}</author>
    <author>tc={2C937AE3-151B-471F-97E6-19DF8FE46D6C}</author>
    <author>tc={C97E9976-AE26-457C-AD28-D3B145BE21C5}</author>
    <author>tc={5F11C6C8-FAAE-45E9-9F35-9798945FA29C}</author>
    <author>tc={38ED9947-6856-4E40-8205-218B1F705190}</author>
    <author>tc={A53CCA93-89EF-4E10-8B6C-ABAFCB01E928}</author>
    <author>tc={AA69344A-CD0C-4C59-954C-F72A8BAA7C5D}</author>
    <author>tc={EDC67629-5B5D-4DDC-ADFB-C0785B191985}</author>
    <author>tc={CE472A06-B7FF-479F-8024-EAFFC9210139}</author>
    <author>tc={234F0B64-D2F1-4418-A395-2F6840509DE0}</author>
    <author>tc={7C8DBD10-C5E0-4657-B2E5-CE48658BEE39}</author>
    <author>tc={85EB3CD5-308E-436A-B214-6CE2C9C51FAE}</author>
    <author>tc={26899F34-DBB1-4E40-9892-3481C7188FDB}</author>
    <author>tc={84DE386C-7D1E-4F34-A75D-FC8F7D876442}</author>
    <author>tc={607E83A9-F42F-4BB6-98CC-61C1AEE63D03}</author>
    <author>tc={7F6D01A7-5DAC-480C-BE51-FE87F7E5491F}</author>
    <author>tc={2B3011B2-6E63-4FF6-ABA0-27428596FD3B}</author>
  </authors>
  <commentList>
    <comment ref="C3"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From membership
Reply:
    Estimates as follows: 
Sept starts- 3490 @ FT 60.68 and PT 553 @ 36.72
January starts- 100@ FT 60.68 and PT 30 @ 36.72
May Starts- 30 @ FT 60.68 and PT 5 @ 36.72
(Slight overall increase to top line)</t>
      </text>
    </comment>
    <comment ref="C4"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Yearly donation from School of Graduate studies
Reply:
    AR- I will work on formalizing this with Doug.</t>
      </text>
    </comment>
    <comment ref="C5"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CUPE contribution towards workshop series</t>
      </text>
    </comment>
    <comment ref="C6"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Yearly bursary from Studentcare</t>
      </text>
    </comment>
    <comment ref="C7" authorId="4" shapeId="0" xr:uid="{00000000-0006-0000-0300-000005000000}">
      <text>
        <t>[Threaded comment]
Your version of Excel allows you to read this threaded comment; however, any edits to it will get removed if the file is opened in a newer version of Excel. Learn more: https://go.microsoft.com/fwlink/?linkid=870924
Comment:
    GSA portion of HSR admin fee
Reply:
    There will be some monies from HSR. Albeit, all stakeholders agreed to less of an administration fee. Although the 2000 was low compared to what was actually taken in for administration.</t>
      </text>
    </comment>
    <comment ref="C8" authorId="5" shapeId="0" xr:uid="{00000000-0006-0000-0300-000006000000}">
      <text>
        <t>[Threaded comment]
Your version of Excel allows you to read this threaded comment; however, any edits to it will get removed if the file is opened in a newer version of Excel. Learn more: https://go.microsoft.com/fwlink/?linkid=870924
Comment:
    Income from advertisements at the Phoenix
Reply:
    I would suggest this will be much lower this year.</t>
      </text>
    </comment>
    <comment ref="C9" authorId="6" shapeId="0" xr:uid="{00000000-0006-0000-0300-000007000000}">
      <text>
        <t>[Threaded comment]
Your version of Excel allows you to read this threaded comment; however, any edits to it will get removed if the file is opened in a newer version of Excel. Learn more: https://go.microsoft.com/fwlink/?linkid=870924
Comment:
    Interest income from GSA's GICs</t>
      </text>
    </comment>
    <comment ref="C10" authorId="7" shapeId="0" xr:uid="{00000000-0006-0000-0300-000008000000}">
      <text>
        <t>[Threaded comment]
Your version of Excel allows you to read this threaded comment; however, any edits to it will get removed if the file is opened in a newer version of Excel. Learn more: https://go.microsoft.com/fwlink/?linkid=870924
Comment:
    Income from various GSA events
Reply:
    We will charge even a nominal fee for some events. Transportation is often one of them.</t>
      </text>
    </comment>
    <comment ref="C11" authorId="8" shapeId="0" xr:uid="{00000000-0006-0000-0300-000009000000}">
      <text>
        <t>[Threaded comment]
Your version of Excel allows you to read this threaded comment; however, any edits to it will get removed if the file is opened in a newer version of Excel. Learn more: https://go.microsoft.com/fwlink/?linkid=870924
Comment:
    Dividend paid when Phoenix ends year in a strong financial position
Reply:
    If we want the Phoenix to cover PhD pitchers</t>
      </text>
    </comment>
    <comment ref="C12" authorId="9" shapeId="0" xr:uid="{00000000-0006-0000-0300-00000A000000}">
      <text>
        <t>[Threaded comment]
Your version of Excel allows you to read this threaded comment; however, any edits to it will get removed if the file is opened in a newer version of Excel. Learn more: https://go.microsoft.com/fwlink/?linkid=870924
Comment:
    HST rebate</t>
      </text>
    </comment>
    <comment ref="C17" authorId="10" shapeId="0" xr:uid="{00000000-0006-0000-0300-00000B000000}">
      <text>
        <t>[Threaded comment]
Your version of Excel allows you to read this threaded comment; however, any edits to it will get removed if the file is opened in a newer version of Excel. Learn more: https://go.microsoft.com/fwlink/?linkid=870924
Comment:
    Budgeted office manager's salary with EI and CPP
Reply:
    Do we need to reduce the CPP and EI line below?</t>
      </text>
    </comment>
    <comment ref="C18" authorId="11" shapeId="0" xr:uid="{00000000-0006-0000-0300-00000C000000}">
      <text>
        <t>[Threaded comment]
Your version of Excel allows you to read this threaded comment; however, any edits to it will get removed if the file is opened in a newer version of Excel. Learn more: https://go.microsoft.com/fwlink/?linkid=870924
Comment:
    Phoeinix staff EI and CPP</t>
      </text>
    </comment>
    <comment ref="C19" authorId="12" shapeId="0" xr:uid="{00000000-0006-0000-0300-00000D000000}">
      <text>
        <t>[Threaded comment]
Your version of Excel allows you to read this threaded comment; however, any edits to it will get removed if the file is opened in a newer version of Excel. Learn more: https://go.microsoft.com/fwlink/?linkid=870924
Comment:
    Budget amount for GSA stuff development
Reply:
    Staff development is contractual. Though we can adjust the number down a bit.</t>
      </text>
    </comment>
    <comment ref="C21" authorId="13" shapeId="0" xr:uid="{00000000-0006-0000-0300-00000E000000}">
      <text>
        <t>[Threaded comment]
Your version of Excel allows you to read this threaded comment; however, any edits to it will get removed if the file is opened in a newer version of Excel. Learn more: https://go.microsoft.com/fwlink/?linkid=870924
Comment:
    Honaria for 4 VPs and President, including CPP and EI</t>
      </text>
    </comment>
    <comment ref="C22" authorId="14" shapeId="0" xr:uid="{00000000-0006-0000-0300-00000F000000}">
      <text>
        <t>[Threaded comment]
Your version of Excel allows you to read this threaded comment; however, any edits to it will get removed if the file is opened in a newer version of Excel. Learn more: https://go.microsoft.com/fwlink/?linkid=870924
Comment:
    Honararium for CRO</t>
      </text>
    </comment>
    <comment ref="C25" authorId="15" shapeId="0" xr:uid="{00000000-0006-0000-0300-000010000000}">
      <text>
        <t>[Threaded comment]
Your version of Excel allows you to read this threaded comment; however, any edits to it will get removed if the file is opened in a newer version of Excel. Learn more: https://go.microsoft.com/fwlink/?linkid=870924
Comment:
    I'm unsure is this is a membership dues</t>
      </text>
    </comment>
    <comment ref="C26" authorId="16" shapeId="0" xr:uid="{00000000-0006-0000-0300-000011000000}">
      <text>
        <t>[Threaded comment]
Your version of Excel allows you to read this threaded comment; however, any edits to it will get removed if the file is opened in a newer version of Excel. Learn more: https://go.microsoft.com/fwlink/?linkid=870924
Comment:
    Is this membership dues?</t>
      </text>
    </comment>
    <comment ref="C27" authorId="17" shapeId="0" xr:uid="{00000000-0006-0000-0300-000012000000}">
      <text>
        <t>[Threaded comment]
Your version of Excel allows you to read this threaded comment; however, any edits to it will get removed if the file is opened in a newer version of Excel. Learn more: https://go.microsoft.com/fwlink/?linkid=870924
Comment:
    Covers travels expenses for 2 execs to attend CAGS</t>
      </text>
    </comment>
    <comment ref="C28" authorId="18" shapeId="0" xr:uid="{00000000-0006-0000-0300-000013000000}">
      <text>
        <t>[Threaded comment]
Your version of Excel allows you to read this threaded comment; however, any edits to it will get removed if the file is opened in a newer version of Excel. Learn more: https://go.microsoft.com/fwlink/?linkid=870924
Comment:
    Budget for travel expenses of GSA staff and executives</t>
      </text>
    </comment>
    <comment ref="C29" authorId="19" shapeId="0" xr:uid="{00000000-0006-0000-0300-000014000000}">
      <text>
        <t>[Threaded comment]
Your version of Excel allows you to read this threaded comment; however, any edits to it will get removed if the file is opened in a newer version of Excel. Learn more: https://go.microsoft.com/fwlink/?linkid=870924
Comment:
    Mona mentioned this but I have forgotten what it is for.</t>
      </text>
    </comment>
    <comment ref="C31" authorId="20" shapeId="0" xr:uid="{00000000-0006-0000-0300-000015000000}">
      <text>
        <t>[Threaded comment]
Your version of Excel allows you to read this threaded comment; however, any edits to it will get removed if the file is opened in a newer version of Excel. Learn more: https://go.microsoft.com/fwlink/?linkid=870924
Comment:
    For travel awards by the GSA</t>
      </text>
    </comment>
    <comment ref="C32" authorId="21" shapeId="0" xr:uid="{00000000-0006-0000-0300-000016000000}">
      <text>
        <t>[Threaded comment]
Your version of Excel allows you to read this threaded comment; however, any edits to it will get removed if the file is opened in a newer version of Excel. Learn more: https://go.microsoft.com/fwlink/?linkid=870924
Comment:
    GSA awards</t>
      </text>
    </comment>
    <comment ref="C33" authorId="22" shapeId="0" xr:uid="{00000000-0006-0000-0300-000017000000}">
      <text>
        <t>[Threaded comment]
Your version of Excel allows you to read this threaded comment; however, any edits to it will get removed if the file is opened in a newer version of Excel. Learn more: https://go.microsoft.com/fwlink/?linkid=870924
Comment:
    Bursary for contributions to the GSA</t>
      </text>
    </comment>
    <comment ref="C34" authorId="23" shapeId="0" xr:uid="{00000000-0006-0000-0300-000018000000}">
      <text>
        <t>[Threaded comment]
Your version of Excel allows you to read this threaded comment; however, any edits to it will get removed if the file is opened in a newer version of Excel. Learn more: https://go.microsoft.com/fwlink/?linkid=870924
Comment:
    Not sure of the details of this</t>
      </text>
    </comment>
    <comment ref="C38" authorId="24" shapeId="0" xr:uid="{00000000-0006-0000-0300-000019000000}">
      <text>
        <t>[Threaded comment]
Your version of Excel allows you to read this threaded comment; however, any edits to it will get removed if the file is opened in a newer version of Excel. Learn more: https://go.microsoft.com/fwlink/?linkid=870924
Comment:
    Budget for welcome week events</t>
      </text>
    </comment>
    <comment ref="C39" authorId="25" shapeId="0" xr:uid="{00000000-0006-0000-0300-00001A000000}">
      <text>
        <t>[Threaded comment]
Your version of Excel allows you to read this threaded comment; however, any edits to it will get removed if the file is opened in a newer version of Excel. Learn more: https://go.microsoft.com/fwlink/?linkid=870924
Comment:
    Social events budget</t>
      </text>
    </comment>
    <comment ref="C40" authorId="26" shapeId="0" xr:uid="{00000000-0006-0000-0300-00001B000000}">
      <text>
        <t>[Threaded comment]
Your version of Excel allows you to read this threaded comment; however, any edits to it will get removed if the file is opened in a newer version of Excel. Learn more: https://go.microsoft.com/fwlink/?linkid=870924
Comment:
    Budget for external bodies seeking sponsorship</t>
      </text>
    </comment>
    <comment ref="C42" authorId="27" shapeId="0" xr:uid="{00000000-0006-0000-0300-00001C000000}">
      <text>
        <t>[Threaded comment]
Your version of Excel allows you to read this threaded comment; however, any edits to it will get removed if the file is opened in a newer version of Excel. Learn more: https://go.microsoft.com/fwlink/?linkid=870924
Comment:
    Sponsorship budget for organizations/groups on campus</t>
      </text>
    </comment>
    <comment ref="C43" authorId="28" shapeId="0" xr:uid="{00000000-0006-0000-0300-00001D000000}">
      <text>
        <t>[Threaded comment]
Your version of Excel allows you to read this threaded comment; however, any edits to it will get removed if the file is opened in a newer version of Excel. Learn more: https://go.microsoft.com/fwlink/?linkid=870924
Comment:
    Budget for free beer pitcher from Phoenix to graduate students who defend their thesis</t>
      </text>
    </comment>
    <comment ref="C45" authorId="29" shapeId="0" xr:uid="{00000000-0006-0000-0300-00001E000000}">
      <text>
        <t>[Threaded comment]
Your version of Excel allows you to read this threaded comment; however, any edits to it will get removed if the file is opened in a newer version of Excel. Learn more: https://go.microsoft.com/fwlink/?linkid=870924
Comment:
    Seed funding to GSA ratified clubs.</t>
      </text>
    </comment>
    <comment ref="C46" authorId="30" shapeId="0" xr:uid="{00000000-0006-0000-0300-00001F000000}">
      <text>
        <t>[Threaded comment]
Your version of Excel allows you to read this threaded comment; however, any edits to it will get removed if the file is opened in a newer version of Excel. Learn more: https://go.microsoft.com/fwlink/?linkid=870924
Comment:
    Event funding for  GSA ratified clubs</t>
      </text>
    </comment>
    <comment ref="C48" authorId="31" shapeId="0" xr:uid="{00000000-0006-0000-0300-000020000000}">
      <text>
        <t>[Threaded comment]
Your version of Excel allows you to read this threaded comment; however, any edits to it will get removed if the file is opened in a newer version of Excel. Learn more: https://go.microsoft.com/fwlink/?linkid=870924
Comment:
    Budget for snacks for GSA meetings and AGM</t>
      </text>
    </comment>
    <comment ref="C49" authorId="32" shapeId="0" xr:uid="{00000000-0006-0000-0300-000021000000}">
      <text>
        <t>[Threaded comment]
Your version of Excel allows you to read this threaded comment; however, any edits to it will get removed if the file is opened in a newer version of Excel. Learn more: https://go.microsoft.com/fwlink/?linkid=870924
Comment:
    Budget for postage</t>
      </text>
    </comment>
    <comment ref="C50" authorId="33" shapeId="0" xr:uid="{00000000-0006-0000-0300-000022000000}">
      <text>
        <t>[Threaded comment]
Your version of Excel allows you to read this threaded comment; however, any edits to it will get removed if the file is opened in a newer version of Excel. Learn more: https://go.microsoft.com/fwlink/?linkid=870924
Comment:
    Various office supplies</t>
      </text>
    </comment>
    <comment ref="C51" authorId="34" shapeId="0" xr:uid="{00000000-0006-0000-0300-000023000000}">
      <text>
        <t>[Threaded comment]
Your version of Excel allows you to read this threaded comment; however, any edits to it will get removed if the file is opened in a newer version of Excel. Learn more: https://go.microsoft.com/fwlink/?linkid=870924
Comment:
    For the phone at the GSA office</t>
      </text>
    </comment>
    <comment ref="C52" authorId="35" shapeId="0" xr:uid="{00000000-0006-0000-0300-000024000000}">
      <text>
        <t>[Threaded comment]
Your version of Excel allows you to read this threaded comment; however, any edits to it will get removed if the file is opened in a newer version of Excel. Learn more: https://go.microsoft.com/fwlink/?linkid=870924
Comment:
    Various GSA swag items</t>
      </text>
    </comment>
    <comment ref="C53" authorId="36" shapeId="0" xr:uid="{00000000-0006-0000-0300-000025000000}">
      <text>
        <t>[Threaded comment]
Your version of Excel allows you to read this threaded comment; however, any edits to it will get removed if the file is opened in a newer version of Excel. Learn more: https://go.microsoft.com/fwlink/?linkid=870924
Comment:
    Bank fees</t>
      </text>
    </comment>
    <comment ref="C56" authorId="37" shapeId="0" xr:uid="{00000000-0006-0000-0300-000026000000}">
      <text>
        <t>[Threaded comment]
Your version of Excel allows you to read this threaded comment; however, any edits to it will get removed if the file is opened in a newer version of Excel. Learn more: https://go.microsoft.com/fwlink/?linkid=870924
Comment:
    Towards airport pick up of international students</t>
      </text>
    </comment>
    <comment ref="C57" authorId="38" shapeId="0" xr:uid="{00000000-0006-0000-0300-000027000000}">
      <text>
        <t>[Threaded comment]
Your version of Excel allows you to read this threaded comment; however, any edits to it will get removed if the file is opened in a newer version of Excel. Learn more: https://go.microsoft.com/fwlink/?linkid=870924
Comment:
    GSA's matching contribution to contribution made by SGS</t>
      </text>
    </comment>
    <comment ref="C58" authorId="39" shapeId="0" xr:uid="{00000000-0006-0000-0300-000028000000}">
      <text>
        <t>[Threaded comment]
Your version of Excel allows you to read this threaded comment; however, any edits to it will get removed if the file is opened in a newer version of Excel. Learn more: https://go.microsoft.com/fwlink/?linkid=870924
Comment:
    Could not differentiate between this and council special initiative</t>
      </text>
    </comment>
    <comment ref="C60" authorId="40" shapeId="0" xr:uid="{00000000-0006-0000-0300-000029000000}">
      <text>
        <t>[Threaded comment]
Your version of Excel allows you to read this threaded comment; however, any edits to it will get removed if the file is opened in a newer version of Excel. Learn more: https://go.microsoft.com/fwlink/?linkid=870924
Comment:
    Cost for running GSA elections</t>
      </text>
    </comment>
    <comment ref="C62" authorId="41" shapeId="0" xr:uid="{00000000-0006-0000-0300-00002A000000}">
      <text>
        <t>[Threaded comment]
Your version of Excel allows you to read this threaded comment; however, any edits to it will get removed if the file is opened in a newer version of Excel. Learn more: https://go.microsoft.com/fwlink/?linkid=870924
Comment:
    Commercial insurance coverage for Phoenix/GSA</t>
      </text>
    </comment>
    <comment ref="C63" authorId="42" shapeId="0" xr:uid="{00000000-0006-0000-0300-00002B000000}">
      <text>
        <t>[Threaded comment]
Your version of Excel allows you to read this threaded comment; however, any edits to it will get removed if the file is opened in a newer version of Excel. Learn more: https://go.microsoft.com/fwlink/?linkid=870924
Comment:
    Insurance coverage for GSA board members</t>
      </text>
    </comment>
    <comment ref="C65" authorId="43" shapeId="0" xr:uid="{00000000-0006-0000-0300-00002C000000}">
      <text>
        <t>[Threaded comment]
Your version of Excel allows you to read this threaded comment; however, any edits to it will get removed if the file is opened in a newer version of Excel. Learn more: https://go.microsoft.com/fwlink/?linkid=870924
Comment:
    Various legal services</t>
      </text>
    </comment>
    <comment ref="C66" authorId="44" shapeId="0" xr:uid="{00000000-0006-0000-0300-00002D000000}">
      <text>
        <t>[Threaded comment]
Your version of Excel allows you to read this threaded comment; however, any edits to it will get removed if the file is opened in a newer version of Excel. Learn more: https://go.microsoft.com/fwlink/?linkid=870924
Comment:
    Towards improvement of GSA operations</t>
      </text>
    </comment>
    <comment ref="C67" authorId="45" shapeId="0" xr:uid="{00000000-0006-0000-0300-00002E000000}">
      <text>
        <t>[Threaded comment]
Your version of Excel allows you to read this threaded comment; however, any edits to it will get removed if the file is opened in a newer version of Excel. Learn more: https://go.microsoft.com/fwlink/?linkid=870924
Comment:
    Accounting fees (Nadeem?)</t>
      </text>
    </comment>
    <comment ref="C68" authorId="46" shapeId="0" xr:uid="{00000000-0006-0000-0300-00002F000000}">
      <text>
        <t>[Threaded comment]
Your version of Excel allows you to read this threaded comment; however, any edits to it will get removed if the file is opened in a newer version of Excel. Learn more: https://go.microsoft.com/fwlink/?linkid=870924
Comment:
    Annual audit fees</t>
      </text>
    </comment>
    <comment ref="C69" authorId="47" shapeId="0" xr:uid="{00000000-0006-0000-0300-000030000000}">
      <text>
        <t>[Threaded comment]
Your version of Excel allows you to read this threaded comment; however, any edits to it will get removed if the file is opened in a newer version of Excel. Learn more: https://go.microsoft.com/fwlink/?linkid=870924
Comment:
    Towards maintenance of GSA website</t>
      </text>
    </comment>
    <comment ref="C70" authorId="48" shapeId="0" xr:uid="{00000000-0006-0000-0300-000031000000}">
      <text>
        <t>[Threaded comment]
Your version of Excel allows you to read this threaded comment; however, any edits to it will get removed if the file is opened in a newer version of Excel. Learn more: https://go.microsoft.com/fwlink/?linkid=870924
Comment:
    Other IT related charges</t>
      </text>
    </comment>
  </commentList>
</comments>
</file>

<file path=xl/sharedStrings.xml><?xml version="1.0" encoding="utf-8"?>
<sst xmlns="http://schemas.openxmlformats.org/spreadsheetml/2006/main" count="570" uniqueCount="229">
  <si>
    <t>Final GSA Budget</t>
  </si>
  <si>
    <t>2017-2018 Budget LFY</t>
  </si>
  <si>
    <t>2021-2022   Budget</t>
  </si>
  <si>
    <t>2022-2023 Budget</t>
  </si>
  <si>
    <t xml:space="preserve"> 2023-2024 Budget</t>
  </si>
  <si>
    <t>Actuals 2023-2024</t>
  </si>
  <si>
    <t>Proposed 2024-2025</t>
  </si>
  <si>
    <t>Projected</t>
  </si>
  <si>
    <t>Variance</t>
  </si>
  <si>
    <t>2019-2020 Budget</t>
  </si>
  <si>
    <t xml:space="preserve">Comments </t>
  </si>
  <si>
    <t>Income</t>
  </si>
  <si>
    <t>Membership Fees</t>
  </si>
  <si>
    <t xml:space="preserve">Change- Considering enrolment numbers </t>
  </si>
  <si>
    <t xml:space="preserve">Membership fee's which are provided to the GSA from the University in November and again in March </t>
  </si>
  <si>
    <t>Endowment Trust Income</t>
  </si>
  <si>
    <t xml:space="preserve">This amount is provided by Alumni and typically represents the interest that was gained on the travel award endownment. </t>
  </si>
  <si>
    <t>SGS Donation</t>
  </si>
  <si>
    <t xml:space="preserve">5k of this is for the GSA Welcome Week BBQ, another 5 k is gifted to the GSA to run the GSA clubs, and lastly 2,000.00 is provided by SGS for executives to attend CAGS each year. </t>
  </si>
  <si>
    <t>Studentcare Scholarship</t>
  </si>
  <si>
    <t xml:space="preserve">Studentcare provides 2k each year for a bursary, which is adjuticated by SGS. The amount is provided by an endownment held by SGS. </t>
  </si>
  <si>
    <t>HSR Admin Fee</t>
  </si>
  <si>
    <t xml:space="preserve">The GSA is entitle to a percentage of HSR bus passes. It is dictated in the contract the GSA has with the HSR. </t>
  </si>
  <si>
    <t>Advertising Income</t>
  </si>
  <si>
    <t xml:space="preserve">The GSA installed a charging station in the Phoneix, this device pays us royalties. </t>
  </si>
  <si>
    <t>Investment Income</t>
  </si>
  <si>
    <t xml:space="preserve">This is the interest the GSA makes on their bank account(s). </t>
  </si>
  <si>
    <t>Event Income</t>
  </si>
  <si>
    <t xml:space="preserve">This amount of money is made up of what we charge students to attend events. </t>
  </si>
  <si>
    <t>Phoenix Dividend Income</t>
  </si>
  <si>
    <t>Change- $10k in the 2017 budget</t>
  </si>
  <si>
    <t xml:space="preserve">This represents the amount of money that the GSA gets from the Phoneix profits. </t>
  </si>
  <si>
    <t xml:space="preserve">HST Rebate </t>
  </si>
  <si>
    <t xml:space="preserve">This is the rebate we receive from the Government. </t>
  </si>
  <si>
    <t>Expenses</t>
  </si>
  <si>
    <t>Staff Salaries</t>
  </si>
  <si>
    <t>Director of Operations-6025+6026</t>
  </si>
  <si>
    <t xml:space="preserve">Change as per our conversation </t>
  </si>
  <si>
    <t>This is the amount the Director of Operations mades, including EI and CPP</t>
  </si>
  <si>
    <t>Office Manager-6020+6021</t>
  </si>
  <si>
    <t xml:space="preserve">This is the amount the Executive Secretaries salary, and the Employuers contribution for CPP and EI contributions. </t>
  </si>
  <si>
    <t>Professional Development / Training</t>
  </si>
  <si>
    <t xml:space="preserve">FYI- moved professional devel. Here. </t>
  </si>
  <si>
    <t xml:space="preserve">This is the training costs for all staff members. </t>
  </si>
  <si>
    <t>Honoraria</t>
  </si>
  <si>
    <t>Executive Pay</t>
  </si>
  <si>
    <t xml:space="preserve">FYI- the numbers for president and executive were low in the new budget. They did not factor in EI,CPP, and vacation pay and pay cycles. </t>
  </si>
  <si>
    <t>This is the executive compensation expense. Current this accounts for 1 president and 4 Vp's</t>
  </si>
  <si>
    <t>Chief Returning Officer</t>
  </si>
  <si>
    <t>Council Special Initiative</t>
  </si>
  <si>
    <t xml:space="preserve">This money is allocated for any intatives that council members take on themselves or for the council as a whole. </t>
  </si>
  <si>
    <t>FRC/FA Funding</t>
  </si>
  <si>
    <t xml:space="preserve">This is the funding allocated to each Faculty to host events, socials, or what not. </t>
  </si>
  <si>
    <t>Advocacy</t>
  </si>
  <si>
    <t>AMICCUS</t>
  </si>
  <si>
    <t>This covers the professional association cost for the Director of Operation and travel to one conference.</t>
  </si>
  <si>
    <t>thinkGRAD</t>
  </si>
  <si>
    <t xml:space="preserve">This is the membership fee for the thinkGRAD student group. </t>
  </si>
  <si>
    <t>CAGS</t>
  </si>
  <si>
    <t xml:space="preserve">This is the cost of the annual Canadian Association of Graduate Studies. 2,000.00 of this is provided by SGS. </t>
  </si>
  <si>
    <t>Travel Expenses</t>
  </si>
  <si>
    <t xml:space="preserve">This covers the cost of travel for events, conferences, and akin. </t>
  </si>
  <si>
    <t>Recognition</t>
  </si>
  <si>
    <t xml:space="preserve">Thiscategory is used for recognizing the executive and staff throughout the year. </t>
  </si>
  <si>
    <t>Awards</t>
  </si>
  <si>
    <t>Travel Awards</t>
  </si>
  <si>
    <t xml:space="preserve">I suggest if we have a surplus to put it into travel and also the endowment </t>
  </si>
  <si>
    <t xml:space="preserve">This line item represents the travel award that the GSA provides to students. Some of the funds come from the GSA endownment held by SGS. </t>
  </si>
  <si>
    <t>Graduate Awards Day</t>
  </si>
  <si>
    <t xml:space="preserve">This is the amount the GSA sets aside for the following awards: keith leppmann, mary-keyes, therese quigley award, mary keyes, and the Millennium award.  </t>
  </si>
  <si>
    <t>GSA Bursaries</t>
  </si>
  <si>
    <t xml:space="preserve">This is the amount is provided to students each year for the two burasries, the GSA offers. </t>
  </si>
  <si>
    <t>Social Events</t>
  </si>
  <si>
    <t>Welcome Week</t>
  </si>
  <si>
    <t xml:space="preserve">This represents the amount spent on welcome week activities for both September and Januarys welcome. The GSA BBQ is the larget part of this expense, of which SGS pays $5000.00. </t>
  </si>
  <si>
    <t>GSA Social Events</t>
  </si>
  <si>
    <t xml:space="preserve">This is the cost of the social events that the GSA runs less the income received from students for attending the event. </t>
  </si>
  <si>
    <t>Community Initiatives</t>
  </si>
  <si>
    <t xml:space="preserve">This line item represents all community intatives that the GSA contributes towards. </t>
  </si>
  <si>
    <t>GSA Sponsorship</t>
  </si>
  <si>
    <t>* Cumulative of donations and sponsored events</t>
  </si>
  <si>
    <t xml:space="preserve">This line is the sponsorship money that the GSA provides to students for hosting things like seminar's, workshops, etc. </t>
  </si>
  <si>
    <t>Phd Pitcher</t>
  </si>
  <si>
    <t xml:space="preserve">This is the expense the GSA pays for graduate student defense pitchers. </t>
  </si>
  <si>
    <t>Club Funding</t>
  </si>
  <si>
    <t xml:space="preserve">This is the sum of funding that the GSA spends on clubs including the administration, seed money, and events. </t>
  </si>
  <si>
    <t>GSA Office Expenses</t>
  </si>
  <si>
    <t>Meeting expenses</t>
  </si>
  <si>
    <t xml:space="preserve">This accounts for the cost of hosting GSA meetings, including the AGM, and also the holiday party in December. </t>
  </si>
  <si>
    <t>Postage</t>
  </si>
  <si>
    <t xml:space="preserve">This line represents the cost the University charges the GSA for postage. </t>
  </si>
  <si>
    <t>Photocopier</t>
  </si>
  <si>
    <t>Added to show change</t>
  </si>
  <si>
    <t>Office supplies</t>
  </si>
  <si>
    <t xml:space="preserve">This is the expenses the GSA has related to administrating the GSA. It includes the cost of photocoping, paper, business cards, pens, etc. </t>
  </si>
  <si>
    <t>Telephone &amp; Communication Equipment</t>
  </si>
  <si>
    <t xml:space="preserve">This expense includes any conference call bookings, and the cost of the telephone equipment rentals in the office, along with the service. </t>
  </si>
  <si>
    <t>GSA Promotional Expenses</t>
  </si>
  <si>
    <t xml:space="preserve">This is the cost of promotional material that the GSA costs. This usually includes "swag," items that the GSA gives away in September and January; however, it can also include the cost of posters and other marketing materials. </t>
  </si>
  <si>
    <t>GSA Stamp Card</t>
  </si>
  <si>
    <t>Bank Fees</t>
  </si>
  <si>
    <t xml:space="preserve">These are all banking related charges including, but not limited to, ordering cheques for all accounts. </t>
  </si>
  <si>
    <t>Student Services</t>
  </si>
  <si>
    <t>Endowment Contribution</t>
  </si>
  <si>
    <t>* new initiative</t>
  </si>
  <si>
    <t xml:space="preserve">This line accounts for the GSA's contribution to Travel awards adjuticated by SGS. It also includes the endowments contribution. </t>
  </si>
  <si>
    <t>International Student Welcome Committee</t>
  </si>
  <si>
    <t xml:space="preserve">This line is specifically directed at enriching the lives of international Graduate Students. </t>
  </si>
  <si>
    <t>SGS / GSA Joint Contribution</t>
  </si>
  <si>
    <t xml:space="preserve">This line accounts for the GSA's contribution to the Student Life Fund, co-sponsored by SGS. The lease agreement for the Phoenix speaks to the alotted amount owed. </t>
  </si>
  <si>
    <t>IT Services</t>
  </si>
  <si>
    <t>UTS VPS – Web Server</t>
  </si>
  <si>
    <t>* Proposed change to own server, able to service all club + association websites</t>
  </si>
  <si>
    <t xml:space="preserve">This is the cost associated with use of UTS server. </t>
  </si>
  <si>
    <t>UTS VPS – Election Service</t>
  </si>
  <si>
    <t>Insurance Policies</t>
  </si>
  <si>
    <t>Phoenix/GSA policy</t>
  </si>
  <si>
    <t>* removed League Insurance (Leagues are going to self fund)</t>
  </si>
  <si>
    <t xml:space="preserve">This is the cost of 10 million dollar umbrella insurance the GSA has to hold. </t>
  </si>
  <si>
    <t>Board of Dir. Insurance</t>
  </si>
  <si>
    <t xml:space="preserve">This is the cost of insurance to protect the Board of Directors and officers.  </t>
  </si>
  <si>
    <t>Club Administration insurance</t>
  </si>
  <si>
    <t xml:space="preserve">This is the cost to ensure clubs and club activitites. </t>
  </si>
  <si>
    <t>Leagues Insurance</t>
  </si>
  <si>
    <t>Professional Services</t>
  </si>
  <si>
    <t>Legal Fees</t>
  </si>
  <si>
    <t xml:space="preserve">The accounts for all legal costs the GSA might incur throughout the year. </t>
  </si>
  <si>
    <t>Consulting Fees</t>
  </si>
  <si>
    <t xml:space="preserve">This line accounts for any consulting fees the GSA might incur during the year. </t>
  </si>
  <si>
    <t>Accounting Fees</t>
  </si>
  <si>
    <t xml:space="preserve">This line represents the cost of the GSA bookkeeping and accounting and preperations for the audit. </t>
  </si>
  <si>
    <t>Auditor Fees</t>
  </si>
  <si>
    <t xml:space="preserve">Increased due to the charge this year. </t>
  </si>
  <si>
    <t>This accounts for the cost of the auditors. It is 40% of the cost of 14,500.00</t>
  </si>
  <si>
    <t>Graphic Designer</t>
  </si>
  <si>
    <t>* these are important services that we are currently lacking internally, some budgeting should be assigned</t>
  </si>
  <si>
    <t xml:space="preserve">The line accounts for the cost of graphic design. </t>
  </si>
  <si>
    <t>IT Consulting Services</t>
  </si>
  <si>
    <t xml:space="preserve">This line accounts for IT consulting throughout the year. </t>
  </si>
  <si>
    <t>Total Expenses</t>
  </si>
  <si>
    <t>NET</t>
  </si>
  <si>
    <t>N.B: This budget represents the GSA's operational budget and does not include the health and dental premiums or the student assistant program fee remitted to the health and dental provider Studentcare</t>
  </si>
  <si>
    <t>* This number represent the net value - not inclusive of event income</t>
  </si>
  <si>
    <t>2020-2021 Budget</t>
  </si>
  <si>
    <t>Proposed 2022-2023</t>
  </si>
  <si>
    <t>GSA Fees less 1%</t>
  </si>
  <si>
    <t xml:space="preserve">The GSA accounted for a membership loss of 10% due to LOA's, defferals, etc. Capital renovation and HSR were also fully taken out. This again, is a wordt case scerenia. </t>
  </si>
  <si>
    <t xml:space="preserve">This amount is provided by Alumni and typically represents the interest that was gained on the travel award endownment. As there might be less travel awarded there is likley not a need to take the full amount of the endownment. It might also be on hardtimes in the future.  </t>
  </si>
  <si>
    <t xml:space="preserve">CAGS 2000.00- if the conference occurs. And additional monies support september welcome week, which might look incredibly different next year. </t>
  </si>
  <si>
    <t>CUPE Contribution</t>
  </si>
  <si>
    <t>Studentcare Bursary</t>
  </si>
  <si>
    <t xml:space="preserve">The GSA is entitle to a percentage of HSR bus passes. It is dictated in the contract the GSA has with the HSR. If there is a reduced transit pass, or no transit pass at all. The admin on the HSR will decrease. </t>
  </si>
  <si>
    <t xml:space="preserve">The GSA installed a charging station in the Phoneix, this device pays us royalties. If the Phoneix has reduced operations we can not ccount on this money. </t>
  </si>
  <si>
    <t>Total Income</t>
  </si>
  <si>
    <t xml:space="preserve">Wage Subsidy </t>
  </si>
  <si>
    <t xml:space="preserve">CPP and EI (Employer) </t>
  </si>
  <si>
    <t>If we require referendums or voting we will still require a CRO.</t>
  </si>
  <si>
    <t>FRC/FA Funding (VP Internal)</t>
  </si>
  <si>
    <t xml:space="preserve">This is the funding allocated to each Faculty to host events, socials, or what not. This has been historically underspent, but we feel it is imposrtant to support clubs when we are back operational. </t>
  </si>
  <si>
    <t>Advocacy (VP External - only thinGrad &amp; CAGS)</t>
  </si>
  <si>
    <t xml:space="preserve">Reduced as some conferences will be cancelled. </t>
  </si>
  <si>
    <t xml:space="preserve">This covers the professional association cost for the Director of Operation and travel to one conference. This too might be reduced to 0.00, but there are not communications to suggest this. </t>
  </si>
  <si>
    <t xml:space="preserve">This is the cost of the annual Canadian Association of Graduate Studies. 2,000.00 of this is provided by SGS. But we are unsure this conference will happen; therefore the income and expenses would decrease jointly. </t>
  </si>
  <si>
    <t>This covers the cost of travel for events, conferences, and akin. Reduced due to cancelations.</t>
  </si>
  <si>
    <t xml:space="preserve">This category is used for recognizing the executive and staff throughout the year. In diffult times it is important to stay committee to a postive work enviornment, as such we will use this money to continuous </t>
  </si>
  <si>
    <t>Awards (vp Internal)</t>
  </si>
  <si>
    <t xml:space="preserve">There is likely a reduce in travel. </t>
  </si>
  <si>
    <t>Graduate Awards</t>
  </si>
  <si>
    <t>Events (sponsorship, community &amp; social -Vp External) (WW- Vp Internal)</t>
  </si>
  <si>
    <t xml:space="preserve">This represents the amount spent on welcome week activities for both September and Januarys welcome. AS noted, there might not be a September Welcome Week. </t>
  </si>
  <si>
    <t xml:space="preserve">This is the cost of the social events that the GSA runs less the income received from students for attending the event. We hope to have online events and workshops, so there will be programming available to students. </t>
  </si>
  <si>
    <t>Phd/Masters Pitcher Recognition</t>
  </si>
  <si>
    <t xml:space="preserve">The Phoenix will continue to take on this expense. </t>
  </si>
  <si>
    <t>Club Funding (VP Service)</t>
  </si>
  <si>
    <t>Club Seed Funding</t>
  </si>
  <si>
    <t>Reduced based on circumstances</t>
  </si>
  <si>
    <t>Club Event Funding</t>
  </si>
  <si>
    <t>GSA Office Expenses (VP Admin except promotional is under VP Internal)</t>
  </si>
  <si>
    <t xml:space="preserve">With less in person meetings, less money is needed. The University has provided us with a free zoom license. </t>
  </si>
  <si>
    <t xml:space="preserve">This line represents the cost the University charges the GSA for postage. Reduced based on circumstances. </t>
  </si>
  <si>
    <t xml:space="preserve">This is the expenses the GSA has related to administrating the GSA. It includes the cost of photocoping, paper, business cards, pens, etc. Working at home will increase costs. </t>
  </si>
  <si>
    <t xml:space="preserve">This expense includes any conference call bookings, and the cost of the telephone equipment rentals in the office, along with the service. There will be a decrease university expense, but will likely increase as working from home is occuring. </t>
  </si>
  <si>
    <t xml:space="preserve">This includes marketing material and welcome promotial material. This will be important when ramping operations back up. </t>
  </si>
  <si>
    <t>Student Services (Vp Admin)</t>
  </si>
  <si>
    <t>Emergency Fund (Endowment)</t>
  </si>
  <si>
    <t>Special Student Services Projects</t>
  </si>
  <si>
    <t xml:space="preserve">This has decreased, but there is still enough funding to help deliver online services or costs associated with starting new services! </t>
  </si>
  <si>
    <t>IT Services (Vp Admin)</t>
  </si>
  <si>
    <t>MSU– Election Services</t>
  </si>
  <si>
    <t>This is the cost of the GSA's election, only. And one student association</t>
  </si>
  <si>
    <t>Insurance Policies (VP Admin)</t>
  </si>
  <si>
    <t xml:space="preserve">This is the cost of 10 million dollar umbrella insurance the GSA has to hold. This will likely be reduced for months of inoperation, but we do not know any other details. </t>
  </si>
  <si>
    <t>Professional Services (Vp Admin)</t>
  </si>
  <si>
    <t xml:space="preserve">The accounts for all legal costs the GSA might incur throughout the year. The hope is to potentially use a monthly legal service. </t>
  </si>
  <si>
    <t xml:space="preserve">This accounts for the cost of the auditors. It is 40% of the cost of 14,500.00. This too could be reduced based on current circumstances. </t>
  </si>
  <si>
    <t>**GSA Web Server Maintenance</t>
  </si>
  <si>
    <t xml:space="preserve">To ensure clubs and associations can have a platform online. </t>
  </si>
  <si>
    <t xml:space="preserve">The GSA has an operational surplus from previous years, so The GSA has means for a deficit. Additionally, this budget was generated with some categories being able to be reduced as things develop.  </t>
  </si>
  <si>
    <t>N.B: * This budget represents the GSA's operational budget and does not include the health and dental premiums or the student assistant program fee remitted to the health and dental provider Studentcare</t>
  </si>
  <si>
    <t xml:space="preserve">Emergency Fund </t>
  </si>
  <si>
    <t>Parental Leave Fund</t>
  </si>
  <si>
    <t>Additional Endowment</t>
  </si>
  <si>
    <t xml:space="preserve">Actuals 2023-2024 December </t>
  </si>
  <si>
    <t xml:space="preserve">Actuals 2024-2025   </t>
  </si>
  <si>
    <t>Compassion</t>
  </si>
  <si>
    <t>GSA Donation</t>
  </si>
  <si>
    <t>OMBUDS Office</t>
  </si>
  <si>
    <t>Budget Calculations</t>
  </si>
  <si>
    <t>Salaries</t>
  </si>
  <si>
    <t>Mona</t>
  </si>
  <si>
    <t>6 hrs a day for 4 days a week</t>
  </si>
  <si>
    <t>Rate</t>
  </si>
  <si>
    <t>/hr</t>
  </si>
  <si>
    <t>Hours</t>
  </si>
  <si>
    <t>hrs/wk</t>
  </si>
  <si>
    <t>Working Weeks</t>
  </si>
  <si>
    <t>wks / yr</t>
  </si>
  <si>
    <t>Total Salary</t>
  </si>
  <si>
    <t>Mona - Accounting</t>
  </si>
  <si>
    <t>Executives</t>
  </si>
  <si>
    <t>Rate ($/hr)</t>
  </si>
  <si>
    <t>Hours (/wk)</t>
  </si>
  <si>
    <t>Work Weeks / yr</t>
  </si>
  <si>
    <t>President</t>
  </si>
  <si>
    <t>VP 1</t>
  </si>
  <si>
    <t>VP 2 (optional)</t>
  </si>
  <si>
    <t>Proposed 2025-2026</t>
  </si>
  <si>
    <t>Graphic Designer/Marketing</t>
  </si>
  <si>
    <t>Office Personnel-6020+6021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</si>
</sst>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0"/>
    <numFmt numFmtId="166" formatCode="_(\$* #,##0.00_);_(\$* \(#,##0.00\);_(\$* \-??_);_(@_)"/>
    <numFmt numFmtId="167" formatCode="[$$-409]#,##0.00;[Red]\-[$$-409]#,##0.00"/>
    <numFmt numFmtId="168" formatCode="&quot;$&quot;#,##0;[Red]&quot;$&quot;#,##0"/>
    <numFmt numFmtId="169" formatCode="&quot;$&quot;#,##0"/>
  </numFmts>
  <fonts count="35" x14ac:knownFonts="1">
    <font>
      <sz val="10"/>
      <name val="Arial"/>
      <family val="2"/>
      <charset val="1"/>
    </font>
    <font>
      <sz val="12"/>
      <color rgb="FF000000"/>
      <name val="Calibri"/>
      <family val="2"/>
      <charset val="1"/>
    </font>
    <font>
      <sz val="10"/>
      <color rgb="FF000000"/>
      <name val="Arial"/>
      <family val="2"/>
      <charset val="1"/>
    </font>
    <font>
      <b/>
      <sz val="11"/>
      <name val="Calibri"/>
      <family val="2"/>
      <charset val="1"/>
    </font>
    <font>
      <sz val="11"/>
      <name val="Calibri"/>
      <family val="2"/>
      <charset val="1"/>
    </font>
    <font>
      <b/>
      <sz val="11"/>
      <color rgb="FF000000"/>
      <name val="Calibri"/>
      <family val="2"/>
      <charset val="1"/>
    </font>
    <font>
      <b/>
      <sz val="11"/>
      <color rgb="FFFF0000"/>
      <name val="Calibri"/>
      <family val="2"/>
      <charset val="1"/>
    </font>
    <font>
      <b/>
      <sz val="11"/>
      <color rgb="FFFFFFFF"/>
      <name val="Calibri"/>
      <family val="2"/>
      <charset val="1"/>
    </font>
    <font>
      <sz val="11"/>
      <color rgb="FF000000"/>
      <name val="Calibri"/>
      <family val="2"/>
      <charset val="1"/>
    </font>
    <font>
      <sz val="11"/>
      <color rgb="FFFF0000"/>
      <name val="Calibri"/>
      <family val="2"/>
      <charset val="1"/>
    </font>
    <font>
      <sz val="11"/>
      <color rgb="FF9C0006"/>
      <name val="Calibri"/>
      <family val="2"/>
      <charset val="1"/>
    </font>
    <font>
      <sz val="10"/>
      <color rgb="FF404040"/>
      <name val="Arial"/>
      <family val="2"/>
      <charset val="1"/>
    </font>
    <font>
      <b/>
      <sz val="14"/>
      <color rgb="FFFFFFFF"/>
      <name val="Calibri"/>
      <family val="2"/>
      <charset val="1"/>
    </font>
    <font>
      <b/>
      <sz val="10"/>
      <name val="Arial"/>
      <family val="2"/>
      <charset val="1"/>
    </font>
    <font>
      <u/>
      <sz val="11"/>
      <color rgb="FF000000"/>
      <name val="Calibri"/>
      <family val="2"/>
      <charset val="1"/>
    </font>
    <font>
      <b/>
      <sz val="13"/>
      <color rgb="FFFFFFFF"/>
      <name val="Calibri"/>
      <family val="2"/>
      <charset val="1"/>
    </font>
    <font>
      <b/>
      <sz val="11"/>
      <color rgb="FF44546A"/>
      <name val="Calibri"/>
      <family val="2"/>
      <charset val="1"/>
    </font>
    <font>
      <i/>
      <sz val="10"/>
      <name val="Arial"/>
      <family val="2"/>
      <charset val="1"/>
    </font>
    <font>
      <sz val="10"/>
      <name val="Arial"/>
      <family val="2"/>
      <charset val="1"/>
    </font>
    <font>
      <b/>
      <sz val="12"/>
      <name val="Calibri"/>
      <family val="2"/>
      <charset val="1"/>
    </font>
    <font>
      <sz val="12"/>
      <name val="Calibri"/>
      <family val="2"/>
      <charset val="1"/>
    </font>
    <font>
      <b/>
      <sz val="12"/>
      <color rgb="FF000000"/>
      <name val="Calibri"/>
      <family val="2"/>
      <charset val="1"/>
    </font>
    <font>
      <b/>
      <sz val="12"/>
      <color theme="0"/>
      <name val="Calibri"/>
      <family val="2"/>
      <charset val="1"/>
    </font>
    <font>
      <sz val="12"/>
      <name val="Arial"/>
      <family val="2"/>
      <charset val="1"/>
    </font>
    <font>
      <b/>
      <sz val="12"/>
      <color rgb="FFFFFFFF"/>
      <name val="Calibri"/>
      <family val="2"/>
      <charset val="1"/>
    </font>
    <font>
      <sz val="12"/>
      <color rgb="FFFF0000"/>
      <name val="Calibri"/>
      <family val="2"/>
      <charset val="1"/>
    </font>
    <font>
      <sz val="12"/>
      <color theme="1"/>
      <name val="Arial"/>
      <family val="2"/>
      <charset val="1"/>
    </font>
    <font>
      <b/>
      <sz val="12"/>
      <name val="Arial"/>
      <family val="2"/>
      <charset val="1"/>
    </font>
    <font>
      <sz val="12"/>
      <color rgb="FF000000"/>
      <name val="Arial"/>
      <family val="2"/>
      <charset val="1"/>
    </font>
    <font>
      <sz val="12"/>
      <color theme="0"/>
      <name val="Arial"/>
      <family val="2"/>
      <charset val="1"/>
    </font>
    <font>
      <sz val="12"/>
      <color theme="0"/>
      <name val="Calibri"/>
      <family val="2"/>
      <charset val="1"/>
    </font>
    <font>
      <sz val="10"/>
      <color theme="0"/>
      <name val="Arial"/>
      <family val="2"/>
      <charset val="1"/>
    </font>
    <font>
      <sz val="12"/>
      <name val="Calibri"/>
      <family val="2"/>
    </font>
    <font>
      <b/>
      <sz val="12"/>
      <name val="Calibri"/>
      <family val="2"/>
    </font>
    <font>
      <b/>
      <sz val="12"/>
      <color theme="0"/>
      <name val="Calibri"/>
      <family val="2"/>
    </font>
  </fonts>
  <fills count="19">
    <fill>
      <patternFill patternType="none"/>
    </fill>
    <fill>
      <patternFill patternType="gray125"/>
    </fill>
    <fill>
      <patternFill patternType="solid">
        <fgColor rgb="FFFFC7CE"/>
        <bgColor rgb="FFCCCCFF"/>
      </patternFill>
    </fill>
    <fill>
      <patternFill patternType="solid">
        <fgColor rgb="FF002060"/>
        <bgColor rgb="FF000080"/>
      </patternFill>
    </fill>
    <fill>
      <patternFill patternType="solid">
        <fgColor rgb="FFFFFFFF"/>
        <bgColor rgb="FFF4F5F8"/>
      </patternFill>
    </fill>
    <fill>
      <patternFill patternType="solid">
        <fgColor rgb="FFF4F5F8"/>
        <bgColor rgb="FFFFFFFF"/>
      </patternFill>
    </fill>
    <fill>
      <patternFill patternType="solid">
        <fgColor rgb="FFFF9900"/>
        <bgColor rgb="FFFF950E"/>
      </patternFill>
    </fill>
    <fill>
      <patternFill patternType="solid">
        <fgColor rgb="FF66FFFF"/>
        <bgColor rgb="FF9DC3E6"/>
      </patternFill>
    </fill>
    <fill>
      <patternFill patternType="solid">
        <fgColor rgb="FF92D050"/>
        <bgColor rgb="FFC0C0C0"/>
      </patternFill>
    </fill>
    <fill>
      <patternFill patternType="solid">
        <fgColor rgb="FFD1B2E8"/>
        <bgColor rgb="FFFF950E"/>
      </patternFill>
    </fill>
    <fill>
      <patternFill patternType="solid">
        <fgColor theme="9" tint="-0.249977111117893"/>
        <bgColor rgb="FF000080"/>
      </patternFill>
    </fill>
    <fill>
      <patternFill patternType="solid">
        <fgColor theme="9" tint="0.79998168889431442"/>
        <bgColor indexed="64"/>
      </patternFill>
    </fill>
    <fill>
      <patternFill patternType="solid">
        <fgColor rgb="FF721C68"/>
        <bgColor rgb="FF000080"/>
      </patternFill>
    </fill>
    <fill>
      <patternFill patternType="solid">
        <fgColor rgb="FF007CB4"/>
        <bgColor rgb="FFFF950E"/>
      </patternFill>
    </fill>
    <fill>
      <patternFill patternType="solid">
        <fgColor rgb="FF721C68"/>
        <bgColor rgb="FF9DC3E6"/>
      </patternFill>
    </fill>
    <fill>
      <patternFill patternType="solid">
        <fgColor rgb="FF002060"/>
        <bgColor rgb="FFC0C0C0"/>
      </patternFill>
    </fill>
    <fill>
      <patternFill patternType="solid">
        <fgColor rgb="FFE86930"/>
        <bgColor indexed="64"/>
      </patternFill>
    </fill>
    <fill>
      <patternFill patternType="solid">
        <fgColor rgb="FF002060"/>
        <bgColor indexed="64"/>
      </patternFill>
    </fill>
    <fill>
      <patternFill patternType="solid">
        <fgColor rgb="FFFF0000"/>
        <bgColor indexed="64"/>
      </patternFill>
    </fill>
  </fills>
  <borders count="13">
    <border>
      <left/>
      <right/>
      <top/>
      <bottom/>
      <diagonal/>
    </border>
    <border>
      <left/>
      <right/>
      <top/>
      <bottom style="medium">
        <color rgb="FF9DC3E6"/>
      </bottom>
      <diagonal/>
    </border>
    <border>
      <left/>
      <right/>
      <top style="double">
        <color rgb="FF5B9BD5"/>
      </top>
      <bottom style="thin">
        <color rgb="FF5B9BD5"/>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diagonal/>
    </border>
  </borders>
  <cellStyleXfs count="10">
    <xf numFmtId="0" fontId="0" fillId="0" borderId="0"/>
    <xf numFmtId="166" fontId="18" fillId="0" borderId="0" applyBorder="0" applyProtection="0"/>
    <xf numFmtId="0" fontId="1" fillId="0" borderId="0"/>
    <xf numFmtId="0" fontId="10" fillId="2" borderId="0" applyBorder="0" applyProtection="0"/>
    <xf numFmtId="0" fontId="1" fillId="0" borderId="0" applyBorder="0" applyProtection="0"/>
    <xf numFmtId="165" fontId="15" fillId="3" borderId="0" applyProtection="0"/>
    <xf numFmtId="0" fontId="16" fillId="0" borderId="1" applyProtection="0"/>
    <xf numFmtId="0" fontId="5" fillId="0" borderId="2" applyProtection="0"/>
    <xf numFmtId="0" fontId="10" fillId="2" borderId="0" applyBorder="0" applyProtection="0"/>
    <xf numFmtId="9" fontId="18" fillId="0" borderId="0" applyFont="0" applyFill="0" applyBorder="0" applyAlignment="0" applyProtection="0"/>
  </cellStyleXfs>
  <cellXfs count="171">
    <xf numFmtId="0" fontId="0" fillId="0" borderId="0" xfId="0"/>
    <xf numFmtId="0" fontId="2" fillId="0" borderId="3" xfId="2" applyFont="1" applyBorder="1"/>
    <xf numFmtId="0" fontId="2" fillId="0" borderId="0" xfId="2" applyFont="1"/>
    <xf numFmtId="0" fontId="2" fillId="0" borderId="4" xfId="2" applyFont="1" applyBorder="1"/>
    <xf numFmtId="3" fontId="3" fillId="0" borderId="3" xfId="0" applyNumberFormat="1" applyFont="1" applyBorder="1" applyAlignment="1">
      <alignment horizontal="center" vertical="center"/>
    </xf>
    <xf numFmtId="3" fontId="3" fillId="0" borderId="3" xfId="0" applyNumberFormat="1" applyFont="1" applyBorder="1" applyAlignment="1">
      <alignment horizontal="center" vertical="center" wrapText="1"/>
    </xf>
    <xf numFmtId="3" fontId="4" fillId="0" borderId="3" xfId="0" applyNumberFormat="1" applyFont="1" applyBorder="1" applyAlignment="1">
      <alignment vertical="center" wrapText="1"/>
    </xf>
    <xf numFmtId="3" fontId="5" fillId="0" borderId="3" xfId="2" applyNumberFormat="1" applyFont="1" applyBorder="1" applyAlignment="1">
      <alignment horizontal="center" vertical="center" wrapText="1"/>
    </xf>
    <xf numFmtId="3" fontId="6" fillId="0" borderId="3" xfId="2" applyNumberFormat="1"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0" borderId="0" xfId="2" applyNumberFormat="1" applyFont="1" applyAlignment="1">
      <alignment horizontal="center" vertical="center" wrapText="1"/>
    </xf>
    <xf numFmtId="3" fontId="0" fillId="0" borderId="0" xfId="0" applyNumberFormat="1"/>
    <xf numFmtId="3" fontId="4" fillId="0" borderId="0" xfId="0" applyNumberFormat="1" applyFont="1"/>
    <xf numFmtId="3" fontId="7" fillId="3" borderId="3" xfId="2" applyNumberFormat="1" applyFont="1" applyFill="1" applyBorder="1"/>
    <xf numFmtId="3" fontId="4" fillId="0" borderId="3" xfId="0" applyNumberFormat="1" applyFont="1" applyBorder="1"/>
    <xf numFmtId="3" fontId="8" fillId="0" borderId="3" xfId="0" applyNumberFormat="1" applyFont="1" applyBorder="1"/>
    <xf numFmtId="3" fontId="9" fillId="0" borderId="3" xfId="0" applyNumberFormat="1" applyFont="1" applyBorder="1"/>
    <xf numFmtId="3" fontId="4" fillId="4" borderId="3" xfId="2" applyNumberFormat="1" applyFont="1" applyFill="1" applyBorder="1"/>
    <xf numFmtId="3" fontId="4" fillId="4" borderId="5" xfId="2" applyNumberFormat="1" applyFont="1" applyFill="1" applyBorder="1"/>
    <xf numFmtId="3" fontId="4" fillId="0" borderId="3" xfId="3" applyNumberFormat="1" applyFont="1" applyFill="1" applyBorder="1" applyProtection="1"/>
    <xf numFmtId="164" fontId="0" fillId="0" borderId="0" xfId="0" applyNumberFormat="1"/>
    <xf numFmtId="3" fontId="8" fillId="0" borderId="3" xfId="2" applyNumberFormat="1" applyFont="1" applyBorder="1"/>
    <xf numFmtId="165" fontId="0" fillId="0" borderId="0" xfId="0" applyNumberFormat="1"/>
    <xf numFmtId="3" fontId="4" fillId="0" borderId="3" xfId="2" applyNumberFormat="1" applyFont="1" applyBorder="1"/>
    <xf numFmtId="4" fontId="11" fillId="5" borderId="3" xfId="0" applyNumberFormat="1" applyFont="1" applyFill="1" applyBorder="1" applyAlignment="1">
      <alignment horizontal="right" vertical="center"/>
    </xf>
    <xf numFmtId="3" fontId="12" fillId="3" borderId="6" xfId="2" applyNumberFormat="1" applyFont="1" applyFill="1" applyBorder="1"/>
    <xf numFmtId="3" fontId="12" fillId="3" borderId="7" xfId="2" applyNumberFormat="1" applyFont="1" applyFill="1" applyBorder="1"/>
    <xf numFmtId="3" fontId="12" fillId="3" borderId="3" xfId="2" applyNumberFormat="1" applyFont="1" applyFill="1" applyBorder="1"/>
    <xf numFmtId="3" fontId="3" fillId="6" borderId="3" xfId="4" applyNumberFormat="1" applyFont="1" applyFill="1" applyBorder="1" applyProtection="1"/>
    <xf numFmtId="3" fontId="5" fillId="6" borderId="3" xfId="4" applyNumberFormat="1" applyFont="1" applyFill="1" applyBorder="1" applyProtection="1"/>
    <xf numFmtId="3" fontId="3" fillId="6" borderId="5" xfId="4" applyNumberFormat="1" applyFont="1" applyFill="1" applyBorder="1" applyProtection="1"/>
    <xf numFmtId="3" fontId="4" fillId="0" borderId="3" xfId="4" applyNumberFormat="1" applyFont="1" applyBorder="1" applyAlignment="1" applyProtection="1">
      <alignment horizontal="right"/>
    </xf>
    <xf numFmtId="3" fontId="8" fillId="0" borderId="3" xfId="4" applyNumberFormat="1" applyFont="1" applyBorder="1" applyProtection="1"/>
    <xf numFmtId="3" fontId="4" fillId="0" borderId="3" xfId="1" applyNumberFormat="1" applyFont="1" applyBorder="1" applyProtection="1"/>
    <xf numFmtId="3" fontId="8" fillId="0" borderId="3" xfId="1" applyNumberFormat="1" applyFont="1" applyBorder="1" applyProtection="1"/>
    <xf numFmtId="3" fontId="4" fillId="0" borderId="3" xfId="1" applyNumberFormat="1" applyFont="1" applyBorder="1" applyAlignment="1" applyProtection="1">
      <alignment wrapText="1"/>
    </xf>
    <xf numFmtId="3" fontId="8" fillId="0" borderId="3" xfId="1" applyNumberFormat="1" applyFont="1" applyBorder="1" applyAlignment="1" applyProtection="1">
      <alignment wrapText="1"/>
    </xf>
    <xf numFmtId="0" fontId="13" fillId="0" borderId="0" xfId="0" applyFont="1"/>
    <xf numFmtId="3" fontId="4" fillId="0" borderId="3" xfId="4" applyNumberFormat="1" applyFont="1" applyBorder="1" applyAlignment="1" applyProtection="1">
      <alignment horizontal="right" wrapText="1"/>
    </xf>
    <xf numFmtId="167" fontId="0" fillId="0" borderId="0" xfId="0" applyNumberFormat="1"/>
    <xf numFmtId="3" fontId="4" fillId="0" borderId="0" xfId="0" applyNumberFormat="1" applyFont="1" applyAlignment="1">
      <alignment wrapText="1"/>
    </xf>
    <xf numFmtId="3" fontId="8" fillId="4" borderId="3" xfId="2" applyNumberFormat="1" applyFont="1" applyFill="1" applyBorder="1"/>
    <xf numFmtId="3" fontId="4" fillId="0" borderId="3" xfId="4" applyNumberFormat="1" applyFont="1" applyBorder="1" applyProtection="1"/>
    <xf numFmtId="3" fontId="5" fillId="0" borderId="3" xfId="2" applyNumberFormat="1" applyFont="1" applyBorder="1"/>
    <xf numFmtId="3" fontId="8" fillId="0" borderId="3" xfId="2" applyNumberFormat="1" applyFont="1" applyBorder="1" applyAlignment="1">
      <alignment wrapText="1"/>
    </xf>
    <xf numFmtId="3" fontId="5" fillId="6" borderId="5" xfId="4" applyNumberFormat="1" applyFont="1" applyFill="1" applyBorder="1" applyProtection="1"/>
    <xf numFmtId="3" fontId="9" fillId="0" borderId="3" xfId="4" applyNumberFormat="1" applyFont="1" applyBorder="1" applyAlignment="1" applyProtection="1">
      <alignment horizontal="right"/>
    </xf>
    <xf numFmtId="3" fontId="3" fillId="6" borderId="8" xfId="4" applyNumberFormat="1" applyFont="1" applyFill="1" applyBorder="1" applyProtection="1"/>
    <xf numFmtId="3" fontId="4" fillId="4" borderId="3" xfId="1" applyNumberFormat="1" applyFont="1" applyFill="1" applyBorder="1" applyProtection="1"/>
    <xf numFmtId="3" fontId="14" fillId="0" borderId="3" xfId="2" applyNumberFormat="1" applyFont="1" applyBorder="1"/>
    <xf numFmtId="3" fontId="3" fillId="7" borderId="9" xfId="4" applyNumberFormat="1" applyFont="1" applyFill="1" applyBorder="1" applyAlignment="1" applyProtection="1">
      <alignment horizontal="right"/>
    </xf>
    <xf numFmtId="3" fontId="3" fillId="7" borderId="10" xfId="4" applyNumberFormat="1" applyFont="1" applyFill="1" applyBorder="1" applyAlignment="1" applyProtection="1">
      <alignment horizontal="right"/>
    </xf>
    <xf numFmtId="3" fontId="3" fillId="7" borderId="3" xfId="4" applyNumberFormat="1" applyFont="1" applyFill="1" applyBorder="1" applyAlignment="1" applyProtection="1">
      <alignment horizontal="right"/>
    </xf>
    <xf numFmtId="3" fontId="5" fillId="8" borderId="3" xfId="4" applyNumberFormat="1" applyFont="1" applyFill="1" applyBorder="1" applyAlignment="1" applyProtection="1">
      <alignment horizontal="right"/>
    </xf>
    <xf numFmtId="3" fontId="5" fillId="8" borderId="3" xfId="4" applyNumberFormat="1" applyFont="1" applyFill="1" applyBorder="1" applyProtection="1"/>
    <xf numFmtId="3" fontId="5" fillId="8" borderId="5" xfId="4" applyNumberFormat="1" applyFont="1" applyFill="1" applyBorder="1" applyProtection="1"/>
    <xf numFmtId="3" fontId="0" fillId="0" borderId="11" xfId="0" applyNumberFormat="1" applyBorder="1"/>
    <xf numFmtId="0" fontId="0" fillId="0" borderId="3" xfId="0" applyBorder="1"/>
    <xf numFmtId="3" fontId="3" fillId="0" borderId="0" xfId="4" applyNumberFormat="1" applyFont="1" applyBorder="1" applyAlignment="1" applyProtection="1">
      <alignment wrapText="1"/>
    </xf>
    <xf numFmtId="3" fontId="3" fillId="0" borderId="3" xfId="4" applyNumberFormat="1" applyFont="1" applyBorder="1" applyAlignment="1" applyProtection="1">
      <alignment wrapText="1"/>
    </xf>
    <xf numFmtId="0" fontId="3" fillId="0" borderId="0" xfId="0" applyFont="1"/>
    <xf numFmtId="0" fontId="4" fillId="0" borderId="0" xfId="0" applyFont="1"/>
    <xf numFmtId="0" fontId="8" fillId="0" borderId="0" xfId="2" applyFont="1"/>
    <xf numFmtId="0" fontId="8" fillId="4" borderId="0" xfId="2" applyFont="1" applyFill="1"/>
    <xf numFmtId="0" fontId="8" fillId="4" borderId="3" xfId="2" applyFont="1" applyFill="1" applyBorder="1"/>
    <xf numFmtId="0" fontId="0" fillId="4" borderId="0" xfId="0" applyFill="1"/>
    <xf numFmtId="0" fontId="2" fillId="4" borderId="0" xfId="2" applyFont="1" applyFill="1"/>
    <xf numFmtId="0" fontId="2" fillId="4" borderId="3" xfId="2" applyFont="1" applyFill="1" applyBorder="1"/>
    <xf numFmtId="166" fontId="18" fillId="0" borderId="0" xfId="1" applyBorder="1" applyProtection="1"/>
    <xf numFmtId="166" fontId="0" fillId="0" borderId="0" xfId="0" applyNumberFormat="1"/>
    <xf numFmtId="0" fontId="17" fillId="0" borderId="0" xfId="0" applyFont="1"/>
    <xf numFmtId="169" fontId="0" fillId="0" borderId="0" xfId="0" applyNumberFormat="1"/>
    <xf numFmtId="169" fontId="2" fillId="0" borderId="0" xfId="2" applyNumberFormat="1" applyFont="1"/>
    <xf numFmtId="0" fontId="0" fillId="0" borderId="0" xfId="0" applyAlignment="1">
      <alignment wrapText="1"/>
    </xf>
    <xf numFmtId="167" fontId="0" fillId="0" borderId="0" xfId="0" applyNumberFormat="1" applyAlignment="1">
      <alignment wrapText="1"/>
    </xf>
    <xf numFmtId="0" fontId="6" fillId="0" borderId="0" xfId="0" applyFont="1"/>
    <xf numFmtId="3" fontId="21" fillId="11" borderId="3" xfId="2" applyNumberFormat="1" applyFont="1" applyFill="1" applyBorder="1" applyAlignment="1">
      <alignment horizontal="center" vertical="center" wrapText="1"/>
    </xf>
    <xf numFmtId="3" fontId="23" fillId="0" borderId="0" xfId="0" applyNumberFormat="1" applyFont="1"/>
    <xf numFmtId="3" fontId="20" fillId="0" borderId="0" xfId="0" applyNumberFormat="1" applyFont="1" applyAlignment="1">
      <alignment wrapText="1"/>
    </xf>
    <xf numFmtId="169" fontId="23" fillId="0" borderId="0" xfId="0" applyNumberFormat="1" applyFont="1"/>
    <xf numFmtId="165" fontId="24" fillId="10" borderId="0" xfId="5" applyFont="1" applyFill="1" applyProtection="1"/>
    <xf numFmtId="3" fontId="20" fillId="0" borderId="0" xfId="0" applyNumberFormat="1" applyFont="1"/>
    <xf numFmtId="3" fontId="20" fillId="0" borderId="3" xfId="0" applyNumberFormat="1" applyFont="1" applyBorder="1"/>
    <xf numFmtId="168" fontId="20" fillId="0" borderId="3" xfId="0" applyNumberFormat="1" applyFont="1" applyBorder="1"/>
    <xf numFmtId="168" fontId="20" fillId="0" borderId="3" xfId="2" applyNumberFormat="1" applyFont="1" applyBorder="1"/>
    <xf numFmtId="168" fontId="26" fillId="0" borderId="3" xfId="0" applyNumberFormat="1" applyFont="1" applyBorder="1"/>
    <xf numFmtId="3" fontId="20" fillId="4" borderId="3" xfId="2" applyNumberFormat="1" applyFont="1" applyFill="1" applyBorder="1" applyAlignment="1">
      <alignment wrapText="1"/>
    </xf>
    <xf numFmtId="168" fontId="20" fillId="4" borderId="3" xfId="2" applyNumberFormat="1" applyFont="1" applyFill="1" applyBorder="1"/>
    <xf numFmtId="168" fontId="20" fillId="0" borderId="3" xfId="3" applyNumberFormat="1" applyFont="1" applyFill="1" applyBorder="1" applyProtection="1"/>
    <xf numFmtId="168" fontId="1" fillId="0" borderId="3" xfId="2" applyNumberFormat="1" applyBorder="1"/>
    <xf numFmtId="3" fontId="20" fillId="0" borderId="7" xfId="0" applyNumberFormat="1" applyFont="1" applyBorder="1"/>
    <xf numFmtId="169" fontId="23" fillId="0" borderId="7" xfId="0" applyNumberFormat="1" applyFont="1" applyBorder="1"/>
    <xf numFmtId="3" fontId="19" fillId="0" borderId="0" xfId="0" applyNumberFormat="1" applyFont="1"/>
    <xf numFmtId="169" fontId="27" fillId="0" borderId="0" xfId="0" applyNumberFormat="1" applyFont="1"/>
    <xf numFmtId="9" fontId="23" fillId="0" borderId="0" xfId="9" applyFont="1"/>
    <xf numFmtId="3" fontId="21" fillId="0" borderId="2" xfId="7" applyNumberFormat="1" applyFont="1" applyProtection="1"/>
    <xf numFmtId="168" fontId="21" fillId="0" borderId="2" xfId="7" applyNumberFormat="1" applyFont="1" applyProtection="1"/>
    <xf numFmtId="165" fontId="24" fillId="12" borderId="0" xfId="5" applyFont="1" applyFill="1" applyProtection="1"/>
    <xf numFmtId="168" fontId="24" fillId="12" borderId="0" xfId="5" applyNumberFormat="1" applyFont="1" applyFill="1" applyProtection="1"/>
    <xf numFmtId="168" fontId="24" fillId="10" borderId="0" xfId="5" applyNumberFormat="1" applyFont="1" applyFill="1" applyProtection="1"/>
    <xf numFmtId="168" fontId="19" fillId="9" borderId="3" xfId="4" applyNumberFormat="1" applyFont="1" applyFill="1" applyBorder="1" applyProtection="1"/>
    <xf numFmtId="3" fontId="20" fillId="0" borderId="3" xfId="4" applyNumberFormat="1" applyFont="1" applyBorder="1" applyAlignment="1" applyProtection="1">
      <alignment horizontal="right"/>
    </xf>
    <xf numFmtId="168" fontId="1" fillId="0" borderId="3" xfId="1" applyNumberFormat="1" applyFont="1" applyBorder="1" applyProtection="1"/>
    <xf numFmtId="168" fontId="20" fillId="4" borderId="5" xfId="2" applyNumberFormat="1" applyFont="1" applyFill="1" applyBorder="1"/>
    <xf numFmtId="168" fontId="1" fillId="0" borderId="3" xfId="1" applyNumberFormat="1" applyFont="1" applyBorder="1" applyAlignment="1" applyProtection="1">
      <alignment wrapText="1"/>
    </xf>
    <xf numFmtId="3" fontId="20" fillId="0" borderId="3" xfId="4" applyNumberFormat="1" applyFont="1" applyBorder="1" applyAlignment="1" applyProtection="1">
      <alignment horizontal="right" wrapText="1"/>
    </xf>
    <xf numFmtId="168" fontId="20" fillId="0" borderId="3" xfId="1" applyNumberFormat="1" applyFont="1" applyBorder="1" applyProtection="1"/>
    <xf numFmtId="168" fontId="1" fillId="0" borderId="3" xfId="0" applyNumberFormat="1" applyFont="1" applyBorder="1"/>
    <xf numFmtId="168" fontId="19" fillId="9" borderId="3" xfId="4" applyNumberFormat="1" applyFont="1" applyFill="1" applyBorder="1" applyAlignment="1" applyProtection="1">
      <alignment wrapText="1"/>
    </xf>
    <xf numFmtId="168" fontId="19" fillId="0" borderId="5" xfId="4" applyNumberFormat="1" applyFont="1" applyBorder="1" applyProtection="1"/>
    <xf numFmtId="3" fontId="19" fillId="6" borderId="3" xfId="4" applyNumberFormat="1" applyFont="1" applyFill="1" applyBorder="1" applyAlignment="1" applyProtection="1">
      <alignment wrapText="1"/>
    </xf>
    <xf numFmtId="168" fontId="1" fillId="0" borderId="3" xfId="2" applyNumberFormat="1" applyBorder="1" applyAlignment="1">
      <alignment wrapText="1"/>
    </xf>
    <xf numFmtId="168" fontId="20" fillId="0" borderId="3" xfId="0" applyNumberFormat="1" applyFont="1" applyBorder="1" applyAlignment="1">
      <alignment horizontal="right"/>
    </xf>
    <xf numFmtId="168" fontId="20" fillId="0" borderId="0" xfId="0" applyNumberFormat="1" applyFont="1"/>
    <xf numFmtId="0" fontId="28" fillId="0" borderId="0" xfId="2" applyFont="1"/>
    <xf numFmtId="3" fontId="21" fillId="6" borderId="3" xfId="4" applyNumberFormat="1" applyFont="1" applyFill="1" applyBorder="1" applyAlignment="1" applyProtection="1">
      <alignment wrapText="1"/>
    </xf>
    <xf numFmtId="168" fontId="1" fillId="4" borderId="3" xfId="2" applyNumberFormat="1" applyFill="1" applyBorder="1"/>
    <xf numFmtId="3" fontId="19" fillId="6" borderId="8" xfId="4" applyNumberFormat="1" applyFont="1" applyFill="1" applyBorder="1" applyProtection="1"/>
    <xf numFmtId="3" fontId="25" fillId="0" borderId="0" xfId="0" applyNumberFormat="1" applyFont="1" applyAlignment="1">
      <alignment horizontal="center" wrapText="1"/>
    </xf>
    <xf numFmtId="168" fontId="20" fillId="4" borderId="3" xfId="2" applyNumberFormat="1" applyFont="1" applyFill="1" applyBorder="1" applyAlignment="1">
      <alignment horizontal="right"/>
    </xf>
    <xf numFmtId="3" fontId="21" fillId="8" borderId="3" xfId="4" applyNumberFormat="1" applyFont="1" applyFill="1" applyBorder="1" applyAlignment="1" applyProtection="1">
      <alignment wrapText="1"/>
    </xf>
    <xf numFmtId="3" fontId="19" fillId="0" borderId="12" xfId="4" applyNumberFormat="1" applyFont="1" applyBorder="1" applyAlignment="1" applyProtection="1">
      <alignment wrapText="1"/>
    </xf>
    <xf numFmtId="3" fontId="19" fillId="0" borderId="0" xfId="4" applyNumberFormat="1" applyFont="1" applyBorder="1" applyAlignment="1" applyProtection="1">
      <alignment wrapText="1"/>
    </xf>
    <xf numFmtId="3" fontId="23" fillId="0" borderId="11" xfId="0" applyNumberFormat="1" applyFont="1" applyBorder="1"/>
    <xf numFmtId="169" fontId="23" fillId="0" borderId="3" xfId="0" applyNumberFormat="1" applyFont="1" applyBorder="1"/>
    <xf numFmtId="3" fontId="19" fillId="13" borderId="3" xfId="4" applyNumberFormat="1" applyFont="1" applyFill="1" applyBorder="1" applyProtection="1"/>
    <xf numFmtId="168" fontId="19" fillId="13" borderId="3" xfId="4" applyNumberFormat="1" applyFont="1" applyFill="1" applyBorder="1" applyProtection="1"/>
    <xf numFmtId="168" fontId="21" fillId="13" borderId="3" xfId="4" applyNumberFormat="1" applyFont="1" applyFill="1" applyBorder="1" applyProtection="1"/>
    <xf numFmtId="168" fontId="19" fillId="13" borderId="5" xfId="4" applyNumberFormat="1" applyFont="1" applyFill="1" applyBorder="1" applyProtection="1"/>
    <xf numFmtId="3" fontId="22" fillId="15" borderId="3" xfId="4" applyNumberFormat="1" applyFont="1" applyFill="1" applyBorder="1" applyAlignment="1" applyProtection="1">
      <alignment horizontal="right"/>
    </xf>
    <xf numFmtId="168" fontId="22" fillId="15" borderId="3" xfId="4" applyNumberFormat="1" applyFont="1" applyFill="1" applyBorder="1" applyProtection="1"/>
    <xf numFmtId="3" fontId="22" fillId="14" borderId="9" xfId="4" applyNumberFormat="1" applyFont="1" applyFill="1" applyBorder="1" applyAlignment="1" applyProtection="1">
      <alignment horizontal="right"/>
    </xf>
    <xf numFmtId="168" fontId="22" fillId="14" borderId="9" xfId="4" applyNumberFormat="1" applyFont="1" applyFill="1" applyBorder="1" applyAlignment="1" applyProtection="1">
      <alignment horizontal="right"/>
    </xf>
    <xf numFmtId="3" fontId="22" fillId="7" borderId="3" xfId="4" applyNumberFormat="1" applyFont="1" applyFill="1" applyBorder="1" applyAlignment="1" applyProtection="1">
      <alignment horizontal="right" wrapText="1"/>
    </xf>
    <xf numFmtId="3" fontId="29" fillId="0" borderId="0" xfId="0" applyNumberFormat="1" applyFont="1"/>
    <xf numFmtId="3" fontId="30" fillId="0" borderId="0" xfId="0" applyNumberFormat="1" applyFont="1"/>
    <xf numFmtId="169" fontId="29" fillId="0" borderId="0" xfId="0" applyNumberFormat="1" applyFont="1"/>
    <xf numFmtId="0" fontId="31" fillId="0" borderId="3" xfId="0" applyFont="1" applyBorder="1"/>
    <xf numFmtId="0" fontId="31" fillId="0" borderId="0" xfId="0" applyFont="1"/>
    <xf numFmtId="168" fontId="32" fillId="0" borderId="5" xfId="4" applyNumberFormat="1" applyFont="1" applyBorder="1" applyProtection="1"/>
    <xf numFmtId="3" fontId="19" fillId="0" borderId="12" xfId="4" applyNumberFormat="1" applyFont="1" applyBorder="1" applyAlignment="1" applyProtection="1">
      <alignment horizontal="center" wrapText="1"/>
    </xf>
    <xf numFmtId="3" fontId="33" fillId="16" borderId="3" xfId="0" applyNumberFormat="1" applyFont="1" applyFill="1" applyBorder="1" applyAlignment="1">
      <alignment horizontal="center" vertical="center"/>
    </xf>
    <xf numFmtId="3" fontId="33" fillId="16" borderId="3" xfId="0" applyNumberFormat="1" applyFont="1" applyFill="1" applyBorder="1" applyAlignment="1">
      <alignment horizontal="center" vertical="center" wrapText="1"/>
    </xf>
    <xf numFmtId="3" fontId="33" fillId="16" borderId="3" xfId="2" applyNumberFormat="1" applyFont="1" applyFill="1" applyBorder="1" applyAlignment="1">
      <alignment horizontal="center" vertical="center" wrapText="1"/>
    </xf>
    <xf numFmtId="3" fontId="33" fillId="16" borderId="5" xfId="2" applyNumberFormat="1" applyFont="1" applyFill="1" applyBorder="1" applyAlignment="1">
      <alignment horizontal="center" vertical="center" wrapText="1"/>
    </xf>
    <xf numFmtId="165" fontId="22" fillId="12" borderId="0" xfId="5" applyFont="1" applyFill="1" applyProtection="1"/>
    <xf numFmtId="3" fontId="19" fillId="13" borderId="3" xfId="4" applyNumberFormat="1" applyFont="1" applyFill="1" applyBorder="1" applyAlignment="1" applyProtection="1">
      <alignment wrapText="1"/>
    </xf>
    <xf numFmtId="3" fontId="34" fillId="17" borderId="3" xfId="0" applyNumberFormat="1" applyFont="1" applyFill="1" applyBorder="1" applyAlignment="1">
      <alignment horizontal="center" vertical="center"/>
    </xf>
    <xf numFmtId="3" fontId="34" fillId="17" borderId="3" xfId="0" applyNumberFormat="1" applyFont="1" applyFill="1" applyBorder="1" applyAlignment="1">
      <alignment horizontal="center" vertical="center" wrapText="1"/>
    </xf>
    <xf numFmtId="3" fontId="19" fillId="6" borderId="0" xfId="4" applyNumberFormat="1" applyFont="1" applyFill="1" applyBorder="1" applyProtection="1"/>
    <xf numFmtId="168" fontId="32" fillId="0" borderId="0" xfId="4" applyNumberFormat="1" applyFont="1" applyBorder="1" applyProtection="1"/>
    <xf numFmtId="3" fontId="8" fillId="0" borderId="5" xfId="1" applyNumberFormat="1" applyFont="1" applyBorder="1" applyProtection="1"/>
    <xf numFmtId="3" fontId="8" fillId="0" borderId="5" xfId="1" applyNumberFormat="1" applyFont="1" applyBorder="1" applyAlignment="1" applyProtection="1">
      <alignment wrapText="1"/>
    </xf>
    <xf numFmtId="3" fontId="4" fillId="0" borderId="5" xfId="1" applyNumberFormat="1" applyFont="1" applyBorder="1" applyProtection="1"/>
    <xf numFmtId="3" fontId="8" fillId="0" borderId="5" xfId="2" applyNumberFormat="1" applyFont="1" applyBorder="1"/>
    <xf numFmtId="3" fontId="8" fillId="4" borderId="5" xfId="2" applyNumberFormat="1" applyFont="1" applyFill="1" applyBorder="1"/>
    <xf numFmtId="3" fontId="8" fillId="0" borderId="5" xfId="2" applyNumberFormat="1" applyFont="1" applyBorder="1" applyAlignment="1">
      <alignment wrapText="1"/>
    </xf>
    <xf numFmtId="166" fontId="18" fillId="0" borderId="3" xfId="1" applyBorder="1"/>
    <xf numFmtId="3" fontId="20" fillId="18" borderId="3" xfId="4" applyNumberFormat="1" applyFont="1" applyFill="1" applyBorder="1" applyAlignment="1" applyProtection="1">
      <alignment horizontal="right"/>
    </xf>
    <xf numFmtId="168" fontId="20" fillId="18" borderId="3" xfId="0" applyNumberFormat="1" applyFont="1" applyFill="1" applyBorder="1"/>
    <xf numFmtId="3" fontId="20" fillId="4" borderId="0" xfId="2" applyNumberFormat="1" applyFont="1" applyFill="1" applyAlignment="1">
      <alignment wrapText="1"/>
    </xf>
    <xf numFmtId="3" fontId="20" fillId="4" borderId="5" xfId="2" applyNumberFormat="1" applyFont="1" applyFill="1" applyBorder="1" applyAlignment="1">
      <alignment wrapText="1"/>
    </xf>
    <xf numFmtId="3" fontId="19" fillId="6" borderId="5" xfId="4" applyNumberFormat="1" applyFont="1" applyFill="1" applyBorder="1" applyAlignment="1" applyProtection="1">
      <alignment wrapText="1"/>
    </xf>
    <xf numFmtId="3" fontId="22" fillId="7" borderId="9" xfId="4" applyNumberFormat="1" applyFont="1" applyFill="1" applyBorder="1" applyAlignment="1" applyProtection="1">
      <alignment horizontal="right" wrapText="1"/>
    </xf>
    <xf numFmtId="3" fontId="33" fillId="4" borderId="3" xfId="2" applyNumberFormat="1" applyFont="1" applyFill="1" applyBorder="1" applyAlignment="1">
      <alignment wrapText="1"/>
    </xf>
    <xf numFmtId="3" fontId="9" fillId="0" borderId="3" xfId="0" applyNumberFormat="1" applyFont="1" applyBorder="1" applyAlignment="1">
      <alignment horizontal="center" wrapText="1"/>
    </xf>
    <xf numFmtId="3" fontId="9" fillId="0" borderId="0" xfId="0" applyNumberFormat="1" applyFont="1" applyAlignment="1">
      <alignment horizontal="center" wrapText="1"/>
    </xf>
    <xf numFmtId="3" fontId="4" fillId="0" borderId="3" xfId="0" applyNumberFormat="1" applyFont="1" applyBorder="1" applyAlignment="1">
      <alignment horizontal="center" vertical="center" wrapText="1"/>
    </xf>
    <xf numFmtId="3" fontId="20" fillId="0" borderId="0" xfId="0" applyNumberFormat="1" applyFont="1" applyAlignment="1">
      <alignment horizontal="center" wrapText="1"/>
    </xf>
    <xf numFmtId="0" fontId="0" fillId="0" borderId="0" xfId="0" applyAlignment="1">
      <alignment horizontal="center" wrapText="1"/>
    </xf>
    <xf numFmtId="3" fontId="25" fillId="0" borderId="0" xfId="0" applyNumberFormat="1" applyFont="1" applyAlignment="1">
      <alignment horizontal="center" wrapText="1"/>
    </xf>
  </cellXfs>
  <cellStyles count="10">
    <cellStyle name="Currency" xfId="1" builtinId="4"/>
    <cellStyle name="Excel Built-in Bad" xfId="8" xr:uid="{00000000-0005-0000-0000-000001000000}"/>
    <cellStyle name="Excel Built-in Bad 1" xfId="3" xr:uid="{00000000-0005-0000-0000-000002000000}"/>
    <cellStyle name="Excel Built-in Explanatory Text" xfId="4" xr:uid="{00000000-0005-0000-0000-000003000000}"/>
    <cellStyle name="Excel Built-in Heading 2" xfId="5" xr:uid="{00000000-0005-0000-0000-000004000000}"/>
    <cellStyle name="Excel Built-in Heading 3" xfId="6" xr:uid="{00000000-0005-0000-0000-000005000000}"/>
    <cellStyle name="Excel Built-in Total" xfId="7" xr:uid="{00000000-0005-0000-0000-000006000000}"/>
    <cellStyle name="Normal" xfId="0" builtinId="0"/>
    <cellStyle name="Normal 2" xfId="2" xr:uid="{00000000-0005-0000-0000-000008000000}"/>
    <cellStyle name="Percent" xfId="9"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5B9BD5"/>
      <rgbColor rgb="FF993366"/>
      <rgbColor rgb="FFF4F5F8"/>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DC3E6"/>
      <rgbColor rgb="FFFF99CC"/>
      <rgbColor rgb="FFCC99FF"/>
      <rgbColor rgb="FFFFC7CE"/>
      <rgbColor rgb="FF3366FF"/>
      <rgbColor rgb="FF66FFFF"/>
      <rgbColor rgb="FF92D050"/>
      <rgbColor rgb="FFFFCC00"/>
      <rgbColor rgb="FFFF9900"/>
      <rgbColor rgb="FFFF950E"/>
      <rgbColor rgb="FF44546A"/>
      <rgbColor rgb="FF969696"/>
      <rgbColor rgb="FF002060"/>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mruColors>
      <color rgb="FF721C68"/>
      <color rgb="FFE86930"/>
      <color rgb="FF007CB4"/>
      <color rgb="FFE2CFF1"/>
      <color rgb="FFC22681"/>
      <color rgb="FF0045D0"/>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56520</xdr:colOff>
      <xdr:row>46</xdr:row>
      <xdr:rowOff>75600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10076040" cy="9524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56520</xdr:colOff>
      <xdr:row>46</xdr:row>
      <xdr:rowOff>75600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10076040" cy="9524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56520</xdr:colOff>
      <xdr:row>46</xdr:row>
      <xdr:rowOff>75600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10076040" cy="9524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56520</xdr:colOff>
      <xdr:row>46</xdr:row>
      <xdr:rowOff>75600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10076040" cy="9524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56520</xdr:colOff>
      <xdr:row>46</xdr:row>
      <xdr:rowOff>75600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10076040" cy="9524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56520</xdr:colOff>
      <xdr:row>46</xdr:row>
      <xdr:rowOff>75600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10076040" cy="95241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56880</xdr:colOff>
      <xdr:row>46</xdr:row>
      <xdr:rowOff>75960</xdr:rowOff>
    </xdr:to>
    <xdr:sp macro="" textlink="">
      <xdr:nvSpPr>
        <xdr:cNvPr id="14" name="CustomShape 1" hidden="1">
          <a:extLst>
            <a:ext uri="{FF2B5EF4-FFF2-40B4-BE49-F238E27FC236}">
              <a16:creationId xmlns:a16="http://schemas.microsoft.com/office/drawing/2014/main" id="{00000000-0008-0000-0000-00000E000000}"/>
            </a:ext>
          </a:extLst>
        </xdr:cNvPr>
        <xdr:cNvSpPr/>
      </xdr:nvSpPr>
      <xdr:spPr>
        <a:xfrm>
          <a:off x="0" y="0"/>
          <a:ext cx="1007640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56880</xdr:colOff>
      <xdr:row>46</xdr:row>
      <xdr:rowOff>75960</xdr:rowOff>
    </xdr:to>
    <xdr:sp macro="" textlink="">
      <xdr:nvSpPr>
        <xdr:cNvPr id="15" name="CustomShape 1" hidden="1">
          <a:extLst>
            <a:ext uri="{FF2B5EF4-FFF2-40B4-BE49-F238E27FC236}">
              <a16:creationId xmlns:a16="http://schemas.microsoft.com/office/drawing/2014/main" id="{00000000-0008-0000-0000-00000F000000}"/>
            </a:ext>
          </a:extLst>
        </xdr:cNvPr>
        <xdr:cNvSpPr/>
      </xdr:nvSpPr>
      <xdr:spPr>
        <a:xfrm>
          <a:off x="0" y="0"/>
          <a:ext cx="1007640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56880</xdr:colOff>
      <xdr:row>46</xdr:row>
      <xdr:rowOff>75960</xdr:rowOff>
    </xdr:to>
    <xdr:sp macro="" textlink="">
      <xdr:nvSpPr>
        <xdr:cNvPr id="16" name="CustomShape 1" hidden="1">
          <a:extLst>
            <a:ext uri="{FF2B5EF4-FFF2-40B4-BE49-F238E27FC236}">
              <a16:creationId xmlns:a16="http://schemas.microsoft.com/office/drawing/2014/main" id="{00000000-0008-0000-0000-000010000000}"/>
            </a:ext>
          </a:extLst>
        </xdr:cNvPr>
        <xdr:cNvSpPr/>
      </xdr:nvSpPr>
      <xdr:spPr>
        <a:xfrm>
          <a:off x="0" y="0"/>
          <a:ext cx="1007640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56880</xdr:colOff>
      <xdr:row>46</xdr:row>
      <xdr:rowOff>75960</xdr:rowOff>
    </xdr:to>
    <xdr:sp macro="" textlink="">
      <xdr:nvSpPr>
        <xdr:cNvPr id="17" name="CustomShape 1" hidden="1">
          <a:extLst>
            <a:ext uri="{FF2B5EF4-FFF2-40B4-BE49-F238E27FC236}">
              <a16:creationId xmlns:a16="http://schemas.microsoft.com/office/drawing/2014/main" id="{00000000-0008-0000-0000-000011000000}"/>
            </a:ext>
          </a:extLst>
        </xdr:cNvPr>
        <xdr:cNvSpPr/>
      </xdr:nvSpPr>
      <xdr:spPr>
        <a:xfrm>
          <a:off x="0" y="0"/>
          <a:ext cx="1007640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56880</xdr:colOff>
      <xdr:row>46</xdr:row>
      <xdr:rowOff>75960</xdr:rowOff>
    </xdr:to>
    <xdr:sp macro="" textlink="">
      <xdr:nvSpPr>
        <xdr:cNvPr id="18" name="CustomShape 1" hidden="1">
          <a:extLst>
            <a:ext uri="{FF2B5EF4-FFF2-40B4-BE49-F238E27FC236}">
              <a16:creationId xmlns:a16="http://schemas.microsoft.com/office/drawing/2014/main" id="{00000000-0008-0000-0000-000012000000}"/>
            </a:ext>
          </a:extLst>
        </xdr:cNvPr>
        <xdr:cNvSpPr/>
      </xdr:nvSpPr>
      <xdr:spPr>
        <a:xfrm>
          <a:off x="0" y="0"/>
          <a:ext cx="1007640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56880</xdr:colOff>
      <xdr:row>46</xdr:row>
      <xdr:rowOff>75960</xdr:rowOff>
    </xdr:to>
    <xdr:sp macro="" textlink="">
      <xdr:nvSpPr>
        <xdr:cNvPr id="19" name="CustomShape 1" hidden="1">
          <a:extLst>
            <a:ext uri="{FF2B5EF4-FFF2-40B4-BE49-F238E27FC236}">
              <a16:creationId xmlns:a16="http://schemas.microsoft.com/office/drawing/2014/main" id="{00000000-0008-0000-0000-000013000000}"/>
            </a:ext>
          </a:extLst>
        </xdr:cNvPr>
        <xdr:cNvSpPr/>
      </xdr:nvSpPr>
      <xdr:spPr>
        <a:xfrm>
          <a:off x="0" y="0"/>
          <a:ext cx="10076400" cy="9524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57150</xdr:colOff>
      <xdr:row>46</xdr:row>
      <xdr:rowOff>76200</xdr:rowOff>
    </xdr:to>
    <xdr:sp macro="" textlink="">
      <xdr:nvSpPr>
        <xdr:cNvPr id="1036" name="_x0000_t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34" name="_x0000_t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32" name="_x0000_t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30" name="_x0000_t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0" name="AutoShape 12">
          <a:extLst>
            <a:ext uri="{FF2B5EF4-FFF2-40B4-BE49-F238E27FC236}">
              <a16:creationId xmlns:a16="http://schemas.microsoft.com/office/drawing/2014/main" id="{00000000-0008-0000-0000-00001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1" name="AutoShape 10">
          <a:extLst>
            <a:ext uri="{FF2B5EF4-FFF2-40B4-BE49-F238E27FC236}">
              <a16:creationId xmlns:a16="http://schemas.microsoft.com/office/drawing/2014/main" id="{00000000-0008-0000-0000-00001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2" name="AutoShape 8">
          <a:extLst>
            <a:ext uri="{FF2B5EF4-FFF2-40B4-BE49-F238E27FC236}">
              <a16:creationId xmlns:a16="http://schemas.microsoft.com/office/drawing/2014/main" id="{00000000-0008-0000-0000-00001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3" name="AutoShape 6">
          <a:extLst>
            <a:ext uri="{FF2B5EF4-FFF2-40B4-BE49-F238E27FC236}">
              <a16:creationId xmlns:a16="http://schemas.microsoft.com/office/drawing/2014/main" id="{00000000-0008-0000-0000-00001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4" name="AutoShape 4">
          <a:extLst>
            <a:ext uri="{FF2B5EF4-FFF2-40B4-BE49-F238E27FC236}">
              <a16:creationId xmlns:a16="http://schemas.microsoft.com/office/drawing/2014/main" id="{00000000-0008-0000-0000-00001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5" name="AutoShape 2">
          <a:extLst>
            <a:ext uri="{FF2B5EF4-FFF2-40B4-BE49-F238E27FC236}">
              <a16:creationId xmlns:a16="http://schemas.microsoft.com/office/drawing/2014/main" id="{00000000-0008-0000-0000-00001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6" name="AutoShape 12">
          <a:extLst>
            <a:ext uri="{FF2B5EF4-FFF2-40B4-BE49-F238E27FC236}">
              <a16:creationId xmlns:a16="http://schemas.microsoft.com/office/drawing/2014/main" id="{00000000-0008-0000-0000-00001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7" name="AutoShape 10">
          <a:extLst>
            <a:ext uri="{FF2B5EF4-FFF2-40B4-BE49-F238E27FC236}">
              <a16:creationId xmlns:a16="http://schemas.microsoft.com/office/drawing/2014/main" id="{00000000-0008-0000-0000-00001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8" name="AutoShape 8">
          <a:extLst>
            <a:ext uri="{FF2B5EF4-FFF2-40B4-BE49-F238E27FC236}">
              <a16:creationId xmlns:a16="http://schemas.microsoft.com/office/drawing/2014/main" id="{00000000-0008-0000-0000-00001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29" name="AutoShape 6">
          <a:extLst>
            <a:ext uri="{FF2B5EF4-FFF2-40B4-BE49-F238E27FC236}">
              <a16:creationId xmlns:a16="http://schemas.microsoft.com/office/drawing/2014/main" id="{00000000-0008-0000-0000-00001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1" name="AutoShape 2">
          <a:extLst>
            <a:ext uri="{FF2B5EF4-FFF2-40B4-BE49-F238E27FC236}">
              <a16:creationId xmlns:a16="http://schemas.microsoft.com/office/drawing/2014/main" id="{00000000-0008-0000-00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8" name="AutoShape 12">
          <a:extLst>
            <a:ext uri="{FF2B5EF4-FFF2-40B4-BE49-F238E27FC236}">
              <a16:creationId xmlns:a16="http://schemas.microsoft.com/office/drawing/2014/main" id="{00000000-0008-0000-00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9" name="AutoShape 10">
          <a:extLst>
            <a:ext uri="{FF2B5EF4-FFF2-40B4-BE49-F238E27FC236}">
              <a16:creationId xmlns:a16="http://schemas.microsoft.com/office/drawing/2014/main" id="{00000000-0008-0000-00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 name="AutoShape 8">
          <a:extLst>
            <a:ext uri="{FF2B5EF4-FFF2-40B4-BE49-F238E27FC236}">
              <a16:creationId xmlns:a16="http://schemas.microsoft.com/office/drawing/2014/main" id="{00000000-0008-0000-00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1" name="AutoShape 6">
          <a:extLst>
            <a:ext uri="{FF2B5EF4-FFF2-40B4-BE49-F238E27FC236}">
              <a16:creationId xmlns:a16="http://schemas.microsoft.com/office/drawing/2014/main" id="{00000000-0008-0000-00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2" name="AutoShape 4">
          <a:extLst>
            <a:ext uri="{FF2B5EF4-FFF2-40B4-BE49-F238E27FC236}">
              <a16:creationId xmlns:a16="http://schemas.microsoft.com/office/drawing/2014/main" id="{00000000-0008-0000-00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3" name="AutoShape 2">
          <a:extLst>
            <a:ext uri="{FF2B5EF4-FFF2-40B4-BE49-F238E27FC236}">
              <a16:creationId xmlns:a16="http://schemas.microsoft.com/office/drawing/2014/main" id="{00000000-0008-0000-00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24" name="AutoShape 12">
          <a:extLst>
            <a:ext uri="{FF2B5EF4-FFF2-40B4-BE49-F238E27FC236}">
              <a16:creationId xmlns:a16="http://schemas.microsoft.com/office/drawing/2014/main" id="{00000000-0008-0000-0000-000000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25" name="AutoShape 10">
          <a:extLst>
            <a:ext uri="{FF2B5EF4-FFF2-40B4-BE49-F238E27FC236}">
              <a16:creationId xmlns:a16="http://schemas.microsoft.com/office/drawing/2014/main" id="{00000000-0008-0000-0000-000001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27" name="AutoShape 8">
          <a:extLst>
            <a:ext uri="{FF2B5EF4-FFF2-40B4-BE49-F238E27FC236}">
              <a16:creationId xmlns:a16="http://schemas.microsoft.com/office/drawing/2014/main" id="{00000000-0008-0000-0000-000003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29" name="AutoShape 6">
          <a:extLst>
            <a:ext uri="{FF2B5EF4-FFF2-40B4-BE49-F238E27FC236}">
              <a16:creationId xmlns:a16="http://schemas.microsoft.com/office/drawing/2014/main" id="{00000000-0008-0000-0000-000005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31" name="AutoShape 4">
          <a:extLst>
            <a:ext uri="{FF2B5EF4-FFF2-40B4-BE49-F238E27FC236}">
              <a16:creationId xmlns:a16="http://schemas.microsoft.com/office/drawing/2014/main" id="{00000000-0008-0000-0000-000007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1033" name="AutoShape 2">
          <a:extLst>
            <a:ext uri="{FF2B5EF4-FFF2-40B4-BE49-F238E27FC236}">
              <a16:creationId xmlns:a16="http://schemas.microsoft.com/office/drawing/2014/main" id="{00000000-0008-0000-0000-000009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2" name="AutoShape 12">
          <a:extLst>
            <a:ext uri="{FF2B5EF4-FFF2-40B4-BE49-F238E27FC236}">
              <a16:creationId xmlns:a16="http://schemas.microsoft.com/office/drawing/2014/main" id="{00000000-0008-0000-0000-000020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3" name="AutoShape 10">
          <a:extLst>
            <a:ext uri="{FF2B5EF4-FFF2-40B4-BE49-F238E27FC236}">
              <a16:creationId xmlns:a16="http://schemas.microsoft.com/office/drawing/2014/main" id="{00000000-0008-0000-0000-000021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4" name="AutoShape 8">
          <a:extLst>
            <a:ext uri="{FF2B5EF4-FFF2-40B4-BE49-F238E27FC236}">
              <a16:creationId xmlns:a16="http://schemas.microsoft.com/office/drawing/2014/main" id="{00000000-0008-0000-0000-00002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5" name="AutoShape 6">
          <a:extLst>
            <a:ext uri="{FF2B5EF4-FFF2-40B4-BE49-F238E27FC236}">
              <a16:creationId xmlns:a16="http://schemas.microsoft.com/office/drawing/2014/main" id="{00000000-0008-0000-0000-00002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6" name="AutoShape 4">
          <a:extLst>
            <a:ext uri="{FF2B5EF4-FFF2-40B4-BE49-F238E27FC236}">
              <a16:creationId xmlns:a16="http://schemas.microsoft.com/office/drawing/2014/main" id="{00000000-0008-0000-0000-00002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57150</xdr:colOff>
      <xdr:row>46</xdr:row>
      <xdr:rowOff>76200</xdr:rowOff>
    </xdr:to>
    <xdr:sp macro="" textlink="">
      <xdr:nvSpPr>
        <xdr:cNvPr id="37" name="AutoShape 2">
          <a:extLst>
            <a:ext uri="{FF2B5EF4-FFF2-40B4-BE49-F238E27FC236}">
              <a16:creationId xmlns:a16="http://schemas.microsoft.com/office/drawing/2014/main" id="{00000000-0008-0000-0000-00002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12700</xdr:colOff>
      <xdr:row>46</xdr:row>
      <xdr:rowOff>88900</xdr:rowOff>
    </xdr:to>
    <xdr:sp macro="" textlink="">
      <xdr:nvSpPr>
        <xdr:cNvPr id="38" name="AutoShape 12">
          <a:extLst>
            <a:ext uri="{FF2B5EF4-FFF2-40B4-BE49-F238E27FC236}">
              <a16:creationId xmlns:a16="http://schemas.microsoft.com/office/drawing/2014/main" id="{00000000-0008-0000-0000-00002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12700</xdr:colOff>
      <xdr:row>46</xdr:row>
      <xdr:rowOff>88900</xdr:rowOff>
    </xdr:to>
    <xdr:sp macro="" textlink="">
      <xdr:nvSpPr>
        <xdr:cNvPr id="39" name="AutoShape 10">
          <a:extLst>
            <a:ext uri="{FF2B5EF4-FFF2-40B4-BE49-F238E27FC236}">
              <a16:creationId xmlns:a16="http://schemas.microsoft.com/office/drawing/2014/main" id="{00000000-0008-0000-0000-00002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12700</xdr:colOff>
      <xdr:row>46</xdr:row>
      <xdr:rowOff>88900</xdr:rowOff>
    </xdr:to>
    <xdr:sp macro="" textlink="">
      <xdr:nvSpPr>
        <xdr:cNvPr id="40" name="AutoShape 8">
          <a:extLst>
            <a:ext uri="{FF2B5EF4-FFF2-40B4-BE49-F238E27FC236}">
              <a16:creationId xmlns:a16="http://schemas.microsoft.com/office/drawing/2014/main" id="{00000000-0008-0000-0000-00002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12700</xdr:colOff>
      <xdr:row>46</xdr:row>
      <xdr:rowOff>88900</xdr:rowOff>
    </xdr:to>
    <xdr:sp macro="" textlink="">
      <xdr:nvSpPr>
        <xdr:cNvPr id="41" name="AutoShape 6">
          <a:extLst>
            <a:ext uri="{FF2B5EF4-FFF2-40B4-BE49-F238E27FC236}">
              <a16:creationId xmlns:a16="http://schemas.microsoft.com/office/drawing/2014/main" id="{00000000-0008-0000-0000-00002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12700</xdr:colOff>
      <xdr:row>46</xdr:row>
      <xdr:rowOff>88900</xdr:rowOff>
    </xdr:to>
    <xdr:sp macro="" textlink="">
      <xdr:nvSpPr>
        <xdr:cNvPr id="42" name="AutoShape 4">
          <a:extLst>
            <a:ext uri="{FF2B5EF4-FFF2-40B4-BE49-F238E27FC236}">
              <a16:creationId xmlns:a16="http://schemas.microsoft.com/office/drawing/2014/main" id="{00000000-0008-0000-0000-00002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12700</xdr:colOff>
      <xdr:row>46</xdr:row>
      <xdr:rowOff>88900</xdr:rowOff>
    </xdr:to>
    <xdr:sp macro="" textlink="">
      <xdr:nvSpPr>
        <xdr:cNvPr id="43" name="AutoShape 2">
          <a:extLst>
            <a:ext uri="{FF2B5EF4-FFF2-40B4-BE49-F238E27FC236}">
              <a16:creationId xmlns:a16="http://schemas.microsoft.com/office/drawing/2014/main" id="{00000000-0008-0000-0000-00002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44" name="AutoShape 12">
          <a:extLst>
            <a:ext uri="{FF2B5EF4-FFF2-40B4-BE49-F238E27FC236}">
              <a16:creationId xmlns:a16="http://schemas.microsoft.com/office/drawing/2014/main" id="{00000000-0008-0000-0000-00002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45" name="AutoShape 10">
          <a:extLst>
            <a:ext uri="{FF2B5EF4-FFF2-40B4-BE49-F238E27FC236}">
              <a16:creationId xmlns:a16="http://schemas.microsoft.com/office/drawing/2014/main" id="{00000000-0008-0000-0000-00002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46" name="AutoShape 8">
          <a:extLst>
            <a:ext uri="{FF2B5EF4-FFF2-40B4-BE49-F238E27FC236}">
              <a16:creationId xmlns:a16="http://schemas.microsoft.com/office/drawing/2014/main" id="{00000000-0008-0000-0000-00002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47" name="AutoShape 6">
          <a:extLst>
            <a:ext uri="{FF2B5EF4-FFF2-40B4-BE49-F238E27FC236}">
              <a16:creationId xmlns:a16="http://schemas.microsoft.com/office/drawing/2014/main" id="{00000000-0008-0000-0000-00002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48" name="AutoShape 4">
          <a:extLst>
            <a:ext uri="{FF2B5EF4-FFF2-40B4-BE49-F238E27FC236}">
              <a16:creationId xmlns:a16="http://schemas.microsoft.com/office/drawing/2014/main" id="{00000000-0008-0000-0000-000030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49" name="AutoShape 2">
          <a:extLst>
            <a:ext uri="{FF2B5EF4-FFF2-40B4-BE49-F238E27FC236}">
              <a16:creationId xmlns:a16="http://schemas.microsoft.com/office/drawing/2014/main" id="{00000000-0008-0000-0000-000031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0" name="AutoShape 12">
          <a:extLst>
            <a:ext uri="{FF2B5EF4-FFF2-40B4-BE49-F238E27FC236}">
              <a16:creationId xmlns:a16="http://schemas.microsoft.com/office/drawing/2014/main" id="{00000000-0008-0000-0000-00003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1" name="AutoShape 10">
          <a:extLst>
            <a:ext uri="{FF2B5EF4-FFF2-40B4-BE49-F238E27FC236}">
              <a16:creationId xmlns:a16="http://schemas.microsoft.com/office/drawing/2014/main" id="{00000000-0008-0000-0000-00003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2" name="AutoShape 8">
          <a:extLst>
            <a:ext uri="{FF2B5EF4-FFF2-40B4-BE49-F238E27FC236}">
              <a16:creationId xmlns:a16="http://schemas.microsoft.com/office/drawing/2014/main" id="{00000000-0008-0000-0000-00003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3" name="AutoShape 6">
          <a:extLst>
            <a:ext uri="{FF2B5EF4-FFF2-40B4-BE49-F238E27FC236}">
              <a16:creationId xmlns:a16="http://schemas.microsoft.com/office/drawing/2014/main" id="{00000000-0008-0000-0000-00003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4" name="AutoShape 4">
          <a:extLst>
            <a:ext uri="{FF2B5EF4-FFF2-40B4-BE49-F238E27FC236}">
              <a16:creationId xmlns:a16="http://schemas.microsoft.com/office/drawing/2014/main" id="{00000000-0008-0000-0000-00003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5" name="AutoShape 2">
          <a:extLst>
            <a:ext uri="{FF2B5EF4-FFF2-40B4-BE49-F238E27FC236}">
              <a16:creationId xmlns:a16="http://schemas.microsoft.com/office/drawing/2014/main" id="{00000000-0008-0000-0000-00003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6" name="AutoShape 12">
          <a:extLst>
            <a:ext uri="{FF2B5EF4-FFF2-40B4-BE49-F238E27FC236}">
              <a16:creationId xmlns:a16="http://schemas.microsoft.com/office/drawing/2014/main" id="{00000000-0008-0000-0000-00003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7" name="AutoShape 10">
          <a:extLst>
            <a:ext uri="{FF2B5EF4-FFF2-40B4-BE49-F238E27FC236}">
              <a16:creationId xmlns:a16="http://schemas.microsoft.com/office/drawing/2014/main" id="{00000000-0008-0000-0000-00003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8" name="AutoShape 8">
          <a:extLst>
            <a:ext uri="{FF2B5EF4-FFF2-40B4-BE49-F238E27FC236}">
              <a16:creationId xmlns:a16="http://schemas.microsoft.com/office/drawing/2014/main" id="{00000000-0008-0000-0000-00003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59" name="AutoShape 6">
          <a:extLst>
            <a:ext uri="{FF2B5EF4-FFF2-40B4-BE49-F238E27FC236}">
              <a16:creationId xmlns:a16="http://schemas.microsoft.com/office/drawing/2014/main" id="{00000000-0008-0000-0000-00003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60" name="AutoShape 4">
          <a:extLst>
            <a:ext uri="{FF2B5EF4-FFF2-40B4-BE49-F238E27FC236}">
              <a16:creationId xmlns:a16="http://schemas.microsoft.com/office/drawing/2014/main" id="{00000000-0008-0000-0000-00003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61" name="AutoShape 2">
          <a:extLst>
            <a:ext uri="{FF2B5EF4-FFF2-40B4-BE49-F238E27FC236}">
              <a16:creationId xmlns:a16="http://schemas.microsoft.com/office/drawing/2014/main" id="{00000000-0008-0000-0000-00003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62" name="AutoShape 12">
          <a:extLst>
            <a:ext uri="{FF2B5EF4-FFF2-40B4-BE49-F238E27FC236}">
              <a16:creationId xmlns:a16="http://schemas.microsoft.com/office/drawing/2014/main" id="{00000000-0008-0000-0000-00003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63" name="AutoShape 10">
          <a:extLst>
            <a:ext uri="{FF2B5EF4-FFF2-40B4-BE49-F238E27FC236}">
              <a16:creationId xmlns:a16="http://schemas.microsoft.com/office/drawing/2014/main" id="{00000000-0008-0000-0000-00003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35" name="AutoShape 8">
          <a:extLst>
            <a:ext uri="{FF2B5EF4-FFF2-40B4-BE49-F238E27FC236}">
              <a16:creationId xmlns:a16="http://schemas.microsoft.com/office/drawing/2014/main" id="{00000000-0008-0000-0000-00000B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37" name="AutoShape 6">
          <a:extLst>
            <a:ext uri="{FF2B5EF4-FFF2-40B4-BE49-F238E27FC236}">
              <a16:creationId xmlns:a16="http://schemas.microsoft.com/office/drawing/2014/main" id="{00000000-0008-0000-0000-00000D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38" name="AutoShape 4">
          <a:extLst>
            <a:ext uri="{FF2B5EF4-FFF2-40B4-BE49-F238E27FC236}">
              <a16:creationId xmlns:a16="http://schemas.microsoft.com/office/drawing/2014/main" id="{00000000-0008-0000-0000-00000E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39" name="AutoShape 2">
          <a:extLst>
            <a:ext uri="{FF2B5EF4-FFF2-40B4-BE49-F238E27FC236}">
              <a16:creationId xmlns:a16="http://schemas.microsoft.com/office/drawing/2014/main" id="{00000000-0008-0000-0000-00000F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40" name="AutoShape 12">
          <a:extLst>
            <a:ext uri="{FF2B5EF4-FFF2-40B4-BE49-F238E27FC236}">
              <a16:creationId xmlns:a16="http://schemas.microsoft.com/office/drawing/2014/main" id="{00000000-0008-0000-0000-000010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41" name="AutoShape 10">
          <a:extLst>
            <a:ext uri="{FF2B5EF4-FFF2-40B4-BE49-F238E27FC236}">
              <a16:creationId xmlns:a16="http://schemas.microsoft.com/office/drawing/2014/main" id="{00000000-0008-0000-0000-000011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42" name="AutoShape 8">
          <a:extLst>
            <a:ext uri="{FF2B5EF4-FFF2-40B4-BE49-F238E27FC236}">
              <a16:creationId xmlns:a16="http://schemas.microsoft.com/office/drawing/2014/main" id="{00000000-0008-0000-0000-000012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43" name="AutoShape 6">
          <a:extLst>
            <a:ext uri="{FF2B5EF4-FFF2-40B4-BE49-F238E27FC236}">
              <a16:creationId xmlns:a16="http://schemas.microsoft.com/office/drawing/2014/main" id="{00000000-0008-0000-0000-000013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44" name="AutoShape 4">
          <a:extLst>
            <a:ext uri="{FF2B5EF4-FFF2-40B4-BE49-F238E27FC236}">
              <a16:creationId xmlns:a16="http://schemas.microsoft.com/office/drawing/2014/main" id="{00000000-0008-0000-0000-000014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66675</xdr:colOff>
      <xdr:row>46</xdr:row>
      <xdr:rowOff>76200</xdr:rowOff>
    </xdr:to>
    <xdr:sp macro="" textlink="">
      <xdr:nvSpPr>
        <xdr:cNvPr id="1045" name="AutoShape 2">
          <a:extLst>
            <a:ext uri="{FF2B5EF4-FFF2-40B4-BE49-F238E27FC236}">
              <a16:creationId xmlns:a16="http://schemas.microsoft.com/office/drawing/2014/main" id="{00000000-0008-0000-0000-000015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594000</xdr:colOff>
      <xdr:row>33</xdr:row>
      <xdr:rowOff>171000</xdr:rowOff>
    </xdr:to>
    <xdr:sp macro="" textlink="">
      <xdr:nvSpPr>
        <xdr:cNvPr id="18" name="CustomShape 1" hidden="1">
          <a:extLst>
            <a:ext uri="{FF2B5EF4-FFF2-40B4-BE49-F238E27FC236}">
              <a16:creationId xmlns:a16="http://schemas.microsoft.com/office/drawing/2014/main" id="{00000000-0008-0000-0100-000012000000}"/>
            </a:ext>
          </a:extLst>
        </xdr:cNvPr>
        <xdr:cNvSpPr/>
      </xdr:nvSpPr>
      <xdr:spPr>
        <a:xfrm>
          <a:off x="0" y="0"/>
          <a:ext cx="12265920" cy="723960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33</xdr:row>
      <xdr:rowOff>171000</xdr:rowOff>
    </xdr:to>
    <xdr:sp macro="" textlink="">
      <xdr:nvSpPr>
        <xdr:cNvPr id="19" name="CustomShape 1" hidden="1">
          <a:extLst>
            <a:ext uri="{FF2B5EF4-FFF2-40B4-BE49-F238E27FC236}">
              <a16:creationId xmlns:a16="http://schemas.microsoft.com/office/drawing/2014/main" id="{00000000-0008-0000-0100-000013000000}"/>
            </a:ext>
          </a:extLst>
        </xdr:cNvPr>
        <xdr:cNvSpPr/>
      </xdr:nvSpPr>
      <xdr:spPr>
        <a:xfrm>
          <a:off x="0" y="0"/>
          <a:ext cx="12265920" cy="723960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33</xdr:row>
      <xdr:rowOff>171000</xdr:rowOff>
    </xdr:to>
    <xdr:sp macro="" textlink="">
      <xdr:nvSpPr>
        <xdr:cNvPr id="20" name="CustomShape 1" hidden="1">
          <a:extLst>
            <a:ext uri="{FF2B5EF4-FFF2-40B4-BE49-F238E27FC236}">
              <a16:creationId xmlns:a16="http://schemas.microsoft.com/office/drawing/2014/main" id="{00000000-0008-0000-0100-000014000000}"/>
            </a:ext>
          </a:extLst>
        </xdr:cNvPr>
        <xdr:cNvSpPr/>
      </xdr:nvSpPr>
      <xdr:spPr>
        <a:xfrm>
          <a:off x="0" y="0"/>
          <a:ext cx="12265920" cy="723960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33</xdr:row>
      <xdr:rowOff>171000</xdr:rowOff>
    </xdr:to>
    <xdr:sp macro="" textlink="">
      <xdr:nvSpPr>
        <xdr:cNvPr id="21" name="CustomShape 1" hidden="1">
          <a:extLst>
            <a:ext uri="{FF2B5EF4-FFF2-40B4-BE49-F238E27FC236}">
              <a16:creationId xmlns:a16="http://schemas.microsoft.com/office/drawing/2014/main" id="{00000000-0008-0000-0100-000015000000}"/>
            </a:ext>
          </a:extLst>
        </xdr:cNvPr>
        <xdr:cNvSpPr/>
      </xdr:nvSpPr>
      <xdr:spPr>
        <a:xfrm>
          <a:off x="0" y="0"/>
          <a:ext cx="12265920" cy="723960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33</xdr:row>
      <xdr:rowOff>171000</xdr:rowOff>
    </xdr:to>
    <xdr:sp macro="" textlink="">
      <xdr:nvSpPr>
        <xdr:cNvPr id="22" name="CustomShape 1" hidden="1">
          <a:extLst>
            <a:ext uri="{FF2B5EF4-FFF2-40B4-BE49-F238E27FC236}">
              <a16:creationId xmlns:a16="http://schemas.microsoft.com/office/drawing/2014/main" id="{00000000-0008-0000-0100-000016000000}"/>
            </a:ext>
          </a:extLst>
        </xdr:cNvPr>
        <xdr:cNvSpPr/>
      </xdr:nvSpPr>
      <xdr:spPr>
        <a:xfrm>
          <a:off x="0" y="0"/>
          <a:ext cx="12265920" cy="723960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33</xdr:row>
      <xdr:rowOff>171000</xdr:rowOff>
    </xdr:to>
    <xdr:sp macro="" textlink="">
      <xdr:nvSpPr>
        <xdr:cNvPr id="23" name="CustomShape 1" hidden="1">
          <a:extLst>
            <a:ext uri="{FF2B5EF4-FFF2-40B4-BE49-F238E27FC236}">
              <a16:creationId xmlns:a16="http://schemas.microsoft.com/office/drawing/2014/main" id="{00000000-0008-0000-0100-000017000000}"/>
            </a:ext>
          </a:extLst>
        </xdr:cNvPr>
        <xdr:cNvSpPr/>
      </xdr:nvSpPr>
      <xdr:spPr>
        <a:xfrm>
          <a:off x="0" y="0"/>
          <a:ext cx="12265920" cy="723960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43</xdr:row>
      <xdr:rowOff>152280</xdr:rowOff>
    </xdr:to>
    <xdr:sp macro="" textlink="">
      <xdr:nvSpPr>
        <xdr:cNvPr id="24" name="CustomShape 1" hidden="1">
          <a:extLst>
            <a:ext uri="{FF2B5EF4-FFF2-40B4-BE49-F238E27FC236}">
              <a16:creationId xmlns:a16="http://schemas.microsoft.com/office/drawing/2014/main" id="{00000000-0008-0000-0100-000018000000}"/>
            </a:ext>
          </a:extLst>
        </xdr:cNvPr>
        <xdr:cNvSpPr/>
      </xdr:nvSpPr>
      <xdr:spPr>
        <a:xfrm>
          <a:off x="0" y="0"/>
          <a:ext cx="12300120" cy="10329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43</xdr:row>
      <xdr:rowOff>152280</xdr:rowOff>
    </xdr:to>
    <xdr:sp macro="" textlink="">
      <xdr:nvSpPr>
        <xdr:cNvPr id="25" name="CustomShape 1" hidden="1">
          <a:extLst>
            <a:ext uri="{FF2B5EF4-FFF2-40B4-BE49-F238E27FC236}">
              <a16:creationId xmlns:a16="http://schemas.microsoft.com/office/drawing/2014/main" id="{00000000-0008-0000-0100-000019000000}"/>
            </a:ext>
          </a:extLst>
        </xdr:cNvPr>
        <xdr:cNvSpPr/>
      </xdr:nvSpPr>
      <xdr:spPr>
        <a:xfrm>
          <a:off x="0" y="0"/>
          <a:ext cx="12300120" cy="10329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43</xdr:row>
      <xdr:rowOff>152280</xdr:rowOff>
    </xdr:to>
    <xdr:sp macro="" textlink="">
      <xdr:nvSpPr>
        <xdr:cNvPr id="26" name="CustomShape 1" hidden="1">
          <a:extLst>
            <a:ext uri="{FF2B5EF4-FFF2-40B4-BE49-F238E27FC236}">
              <a16:creationId xmlns:a16="http://schemas.microsoft.com/office/drawing/2014/main" id="{00000000-0008-0000-0100-00001A000000}"/>
            </a:ext>
          </a:extLst>
        </xdr:cNvPr>
        <xdr:cNvSpPr/>
      </xdr:nvSpPr>
      <xdr:spPr>
        <a:xfrm>
          <a:off x="0" y="0"/>
          <a:ext cx="12300120" cy="10329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43</xdr:row>
      <xdr:rowOff>152280</xdr:rowOff>
    </xdr:to>
    <xdr:sp macro="" textlink="">
      <xdr:nvSpPr>
        <xdr:cNvPr id="27" name="CustomShape 1" hidden="1">
          <a:extLst>
            <a:ext uri="{FF2B5EF4-FFF2-40B4-BE49-F238E27FC236}">
              <a16:creationId xmlns:a16="http://schemas.microsoft.com/office/drawing/2014/main" id="{00000000-0008-0000-0100-00001B000000}"/>
            </a:ext>
          </a:extLst>
        </xdr:cNvPr>
        <xdr:cNvSpPr/>
      </xdr:nvSpPr>
      <xdr:spPr>
        <a:xfrm>
          <a:off x="0" y="0"/>
          <a:ext cx="12300120" cy="10329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43</xdr:row>
      <xdr:rowOff>152280</xdr:rowOff>
    </xdr:to>
    <xdr:sp macro="" textlink="">
      <xdr:nvSpPr>
        <xdr:cNvPr id="28" name="CustomShape 1" hidden="1">
          <a:extLst>
            <a:ext uri="{FF2B5EF4-FFF2-40B4-BE49-F238E27FC236}">
              <a16:creationId xmlns:a16="http://schemas.microsoft.com/office/drawing/2014/main" id="{00000000-0008-0000-0100-00001C000000}"/>
            </a:ext>
          </a:extLst>
        </xdr:cNvPr>
        <xdr:cNvSpPr/>
      </xdr:nvSpPr>
      <xdr:spPr>
        <a:xfrm>
          <a:off x="0" y="0"/>
          <a:ext cx="12300120" cy="10329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43</xdr:row>
      <xdr:rowOff>152280</xdr:rowOff>
    </xdr:to>
    <xdr:sp macro="" textlink="">
      <xdr:nvSpPr>
        <xdr:cNvPr id="29" name="CustomShape 1" hidden="1">
          <a:extLst>
            <a:ext uri="{FF2B5EF4-FFF2-40B4-BE49-F238E27FC236}">
              <a16:creationId xmlns:a16="http://schemas.microsoft.com/office/drawing/2014/main" id="{00000000-0008-0000-0100-00001D000000}"/>
            </a:ext>
          </a:extLst>
        </xdr:cNvPr>
        <xdr:cNvSpPr/>
      </xdr:nvSpPr>
      <xdr:spPr>
        <a:xfrm>
          <a:off x="0" y="0"/>
          <a:ext cx="12300120" cy="10329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0</xdr:colOff>
      <xdr:row>40</xdr:row>
      <xdr:rowOff>0</xdr:rowOff>
    </xdr:to>
    <xdr:sp macro="" textlink="">
      <xdr:nvSpPr>
        <xdr:cNvPr id="2060" name="_x0000_t202" hidden="1">
          <a:extLst>
            <a:ext uri="{FF2B5EF4-FFF2-40B4-BE49-F238E27FC236}">
              <a16:creationId xmlns:a16="http://schemas.microsoft.com/office/drawing/2014/main" id="{00000000-0008-0000-0100-00000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2058" name="_x0000_t202" hidden="1">
          <a:extLst>
            <a:ext uri="{FF2B5EF4-FFF2-40B4-BE49-F238E27FC236}">
              <a16:creationId xmlns:a16="http://schemas.microsoft.com/office/drawing/2014/main" id="{00000000-0008-0000-01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2056" name="_x0000_t202" hidden="1">
          <a:extLst>
            <a:ext uri="{FF2B5EF4-FFF2-40B4-BE49-F238E27FC236}">
              <a16:creationId xmlns:a16="http://schemas.microsoft.com/office/drawing/2014/main" id="{00000000-0008-0000-01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2054" name="_x0000_t202" hidden="1">
          <a:extLst>
            <a:ext uri="{FF2B5EF4-FFF2-40B4-BE49-F238E27FC236}">
              <a16:creationId xmlns:a16="http://schemas.microsoft.com/office/drawing/2014/main" id="{00000000-0008-0000-01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2052" name="_x0000_t202" hidden="1">
          <a:extLst>
            <a:ext uri="{FF2B5EF4-FFF2-40B4-BE49-F238E27FC236}">
              <a16:creationId xmlns:a16="http://schemas.microsoft.com/office/drawing/2014/main" id="{00000000-0008-0000-01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2050" name="_x0000_t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2" name="AutoShape 1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3" name="AutoShape 10">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4" name="AutoShape 8">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5" name="AutoShape 6">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6" name="AutoShape 4">
          <a:extLst>
            <a:ext uri="{FF2B5EF4-FFF2-40B4-BE49-F238E27FC236}">
              <a16:creationId xmlns:a16="http://schemas.microsoft.com/office/drawing/2014/main" id="{00000000-0008-0000-01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40</xdr:row>
      <xdr:rowOff>0</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39</xdr:row>
      <xdr:rowOff>409575</xdr:rowOff>
    </xdr:to>
    <xdr:sp macro="" textlink="">
      <xdr:nvSpPr>
        <xdr:cNvPr id="8" name="AutoShape 12">
          <a:extLst>
            <a:ext uri="{FF2B5EF4-FFF2-40B4-BE49-F238E27FC236}">
              <a16:creationId xmlns:a16="http://schemas.microsoft.com/office/drawing/2014/main" id="{00000000-0008-0000-0100-000008000000}"/>
            </a:ext>
          </a:extLst>
        </xdr:cNvPr>
        <xdr:cNvSpPr>
          <a:spLocks noChangeArrowheads="1"/>
        </xdr:cNvSpPr>
      </xdr:nvSpPr>
      <xdr:spPr bwMode="auto">
        <a:xfrm>
          <a:off x="0" y="0"/>
          <a:ext cx="9525000" cy="9391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39</xdr:row>
      <xdr:rowOff>409575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0" y="0"/>
          <a:ext cx="9525000" cy="9391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39</xdr:row>
      <xdr:rowOff>409575</xdr:rowOff>
    </xdr:to>
    <xdr:sp macro="" textlink="">
      <xdr:nvSpPr>
        <xdr:cNvPr id="10" name="AutoShape 8">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25000" cy="9391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39</xdr:row>
      <xdr:rowOff>409575</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25000" cy="9391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39</xdr:row>
      <xdr:rowOff>409575</xdr:rowOff>
    </xdr:to>
    <xdr:sp macro="" textlink="">
      <xdr:nvSpPr>
        <xdr:cNvPr id="12" name="AutoShape 4">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25000" cy="9391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39</xdr:row>
      <xdr:rowOff>409575</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25000" cy="9391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594000</xdr:colOff>
      <xdr:row>33</xdr:row>
      <xdr:rowOff>171000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10280925" cy="785767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594000</xdr:colOff>
      <xdr:row>33</xdr:row>
      <xdr:rowOff>171000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0"/>
          <a:ext cx="10280925" cy="785767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594000</xdr:colOff>
      <xdr:row>33</xdr:row>
      <xdr:rowOff>171000</xdr:rowOff>
    </xdr:to>
    <xdr:sp macro="" textlink="">
      <xdr:nvSpPr>
        <xdr:cNvPr id="4" name="CustomShape 1" hidden="1">
          <a:extLst>
            <a:ext uri="{FF2B5EF4-FFF2-40B4-BE49-F238E27FC236}">
              <a16:creationId xmlns:a16="http://schemas.microsoft.com/office/drawing/2014/main" id="{00000000-0008-0000-0200-000004000000}"/>
            </a:ext>
          </a:extLst>
        </xdr:cNvPr>
        <xdr:cNvSpPr/>
      </xdr:nvSpPr>
      <xdr:spPr>
        <a:xfrm>
          <a:off x="0" y="0"/>
          <a:ext cx="10280925" cy="785767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594000</xdr:colOff>
      <xdr:row>33</xdr:row>
      <xdr:rowOff>171000</xdr:rowOff>
    </xdr:to>
    <xdr:sp macro="" textlink="">
      <xdr:nvSpPr>
        <xdr:cNvPr id="5" name="CustomShape 1" hidden="1">
          <a:extLst>
            <a:ext uri="{FF2B5EF4-FFF2-40B4-BE49-F238E27FC236}">
              <a16:creationId xmlns:a16="http://schemas.microsoft.com/office/drawing/2014/main" id="{00000000-0008-0000-0200-000005000000}"/>
            </a:ext>
          </a:extLst>
        </xdr:cNvPr>
        <xdr:cNvSpPr/>
      </xdr:nvSpPr>
      <xdr:spPr>
        <a:xfrm>
          <a:off x="0" y="0"/>
          <a:ext cx="10280925" cy="785767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594000</xdr:colOff>
      <xdr:row>33</xdr:row>
      <xdr:rowOff>171000</xdr:rowOff>
    </xdr:to>
    <xdr:sp macro="" textlink="">
      <xdr:nvSpPr>
        <xdr:cNvPr id="6" name="CustomShape 1" hidden="1">
          <a:extLst>
            <a:ext uri="{FF2B5EF4-FFF2-40B4-BE49-F238E27FC236}">
              <a16:creationId xmlns:a16="http://schemas.microsoft.com/office/drawing/2014/main" id="{00000000-0008-0000-0200-000006000000}"/>
            </a:ext>
          </a:extLst>
        </xdr:cNvPr>
        <xdr:cNvSpPr/>
      </xdr:nvSpPr>
      <xdr:spPr>
        <a:xfrm>
          <a:off x="0" y="0"/>
          <a:ext cx="10280925" cy="785767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594000</xdr:colOff>
      <xdr:row>33</xdr:row>
      <xdr:rowOff>171000</xdr:rowOff>
    </xdr:to>
    <xdr:sp macro="" textlink="">
      <xdr:nvSpPr>
        <xdr:cNvPr id="7" name="CustomShape 1" hidden="1">
          <a:extLst>
            <a:ext uri="{FF2B5EF4-FFF2-40B4-BE49-F238E27FC236}">
              <a16:creationId xmlns:a16="http://schemas.microsoft.com/office/drawing/2014/main" id="{00000000-0008-0000-0200-000007000000}"/>
            </a:ext>
          </a:extLst>
        </xdr:cNvPr>
        <xdr:cNvSpPr/>
      </xdr:nvSpPr>
      <xdr:spPr>
        <a:xfrm>
          <a:off x="0" y="0"/>
          <a:ext cx="10280925" cy="785767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628200</xdr:colOff>
      <xdr:row>46</xdr:row>
      <xdr:rowOff>152280</xdr:rowOff>
    </xdr:to>
    <xdr:sp macro="" textlink="">
      <xdr:nvSpPr>
        <xdr:cNvPr id="8" name="CustomShape 1" hidden="1">
          <a:extLst>
            <a:ext uri="{FF2B5EF4-FFF2-40B4-BE49-F238E27FC236}">
              <a16:creationId xmlns:a16="http://schemas.microsoft.com/office/drawing/2014/main" id="{00000000-0008-0000-0200-000008000000}"/>
            </a:ext>
          </a:extLst>
        </xdr:cNvPr>
        <xdr:cNvSpPr/>
      </xdr:nvSpPr>
      <xdr:spPr>
        <a:xfrm>
          <a:off x="0" y="0"/>
          <a:ext cx="10315125" cy="1012495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628200</xdr:colOff>
      <xdr:row>46</xdr:row>
      <xdr:rowOff>152280</xdr:rowOff>
    </xdr:to>
    <xdr:sp macro="" textlink="">
      <xdr:nvSpPr>
        <xdr:cNvPr id="9" name="CustomShape 1" hidden="1">
          <a:extLst>
            <a:ext uri="{FF2B5EF4-FFF2-40B4-BE49-F238E27FC236}">
              <a16:creationId xmlns:a16="http://schemas.microsoft.com/office/drawing/2014/main" id="{00000000-0008-0000-0200-000009000000}"/>
            </a:ext>
          </a:extLst>
        </xdr:cNvPr>
        <xdr:cNvSpPr/>
      </xdr:nvSpPr>
      <xdr:spPr>
        <a:xfrm>
          <a:off x="0" y="0"/>
          <a:ext cx="10315125" cy="1012495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628200</xdr:colOff>
      <xdr:row>46</xdr:row>
      <xdr:rowOff>152280</xdr:rowOff>
    </xdr:to>
    <xdr:sp macro="" textlink="">
      <xdr:nvSpPr>
        <xdr:cNvPr id="10" name="CustomShape 1" hidden="1">
          <a:extLst>
            <a:ext uri="{FF2B5EF4-FFF2-40B4-BE49-F238E27FC236}">
              <a16:creationId xmlns:a16="http://schemas.microsoft.com/office/drawing/2014/main" id="{00000000-0008-0000-0200-00000A000000}"/>
            </a:ext>
          </a:extLst>
        </xdr:cNvPr>
        <xdr:cNvSpPr/>
      </xdr:nvSpPr>
      <xdr:spPr>
        <a:xfrm>
          <a:off x="0" y="0"/>
          <a:ext cx="10315125" cy="1012495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628200</xdr:colOff>
      <xdr:row>46</xdr:row>
      <xdr:rowOff>152280</xdr:rowOff>
    </xdr:to>
    <xdr:sp macro="" textlink="">
      <xdr:nvSpPr>
        <xdr:cNvPr id="11" name="CustomShape 1" hidden="1">
          <a:extLst>
            <a:ext uri="{FF2B5EF4-FFF2-40B4-BE49-F238E27FC236}">
              <a16:creationId xmlns:a16="http://schemas.microsoft.com/office/drawing/2014/main" id="{00000000-0008-0000-0200-00000B000000}"/>
            </a:ext>
          </a:extLst>
        </xdr:cNvPr>
        <xdr:cNvSpPr/>
      </xdr:nvSpPr>
      <xdr:spPr>
        <a:xfrm>
          <a:off x="0" y="0"/>
          <a:ext cx="10315125" cy="1012495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628200</xdr:colOff>
      <xdr:row>46</xdr:row>
      <xdr:rowOff>152280</xdr:rowOff>
    </xdr:to>
    <xdr:sp macro="" textlink="">
      <xdr:nvSpPr>
        <xdr:cNvPr id="12" name="CustomShape 1" hidden="1">
          <a:extLst>
            <a:ext uri="{FF2B5EF4-FFF2-40B4-BE49-F238E27FC236}">
              <a16:creationId xmlns:a16="http://schemas.microsoft.com/office/drawing/2014/main" id="{00000000-0008-0000-0200-00000C000000}"/>
            </a:ext>
          </a:extLst>
        </xdr:cNvPr>
        <xdr:cNvSpPr/>
      </xdr:nvSpPr>
      <xdr:spPr>
        <a:xfrm>
          <a:off x="0" y="0"/>
          <a:ext cx="10315125" cy="1012495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628200</xdr:colOff>
      <xdr:row>46</xdr:row>
      <xdr:rowOff>152280</xdr:rowOff>
    </xdr:to>
    <xdr:sp macro="" textlink="">
      <xdr:nvSpPr>
        <xdr:cNvPr id="13" name="CustomShape 1" hidden="1">
          <a:extLst>
            <a:ext uri="{FF2B5EF4-FFF2-40B4-BE49-F238E27FC236}">
              <a16:creationId xmlns:a16="http://schemas.microsoft.com/office/drawing/2014/main" id="{00000000-0008-0000-0200-00000D000000}"/>
            </a:ext>
          </a:extLst>
        </xdr:cNvPr>
        <xdr:cNvSpPr/>
      </xdr:nvSpPr>
      <xdr:spPr>
        <a:xfrm>
          <a:off x="0" y="0"/>
          <a:ext cx="10315125" cy="10124955"/>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0</xdr:colOff>
      <xdr:row>43</xdr:row>
      <xdr:rowOff>0</xdr:rowOff>
    </xdr:to>
    <xdr:sp macro="" textlink="">
      <xdr:nvSpPr>
        <xdr:cNvPr id="14" name="AutoShape 12">
          <a:extLst>
            <a:ext uri="{FF2B5EF4-FFF2-40B4-BE49-F238E27FC236}">
              <a16:creationId xmlns:a16="http://schemas.microsoft.com/office/drawing/2014/main" id="{00000000-0008-0000-0200-00000E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43</xdr:row>
      <xdr:rowOff>0</xdr:rowOff>
    </xdr:to>
    <xdr:sp macro="" textlink="">
      <xdr:nvSpPr>
        <xdr:cNvPr id="15" name="AutoShape 10">
          <a:extLst>
            <a:ext uri="{FF2B5EF4-FFF2-40B4-BE49-F238E27FC236}">
              <a16:creationId xmlns:a16="http://schemas.microsoft.com/office/drawing/2014/main" id="{00000000-0008-0000-0200-00000F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43</xdr:row>
      <xdr:rowOff>0</xdr:rowOff>
    </xdr:to>
    <xdr:sp macro="" textlink="">
      <xdr:nvSpPr>
        <xdr:cNvPr id="16" name="AutoShape 8">
          <a:extLst>
            <a:ext uri="{FF2B5EF4-FFF2-40B4-BE49-F238E27FC236}">
              <a16:creationId xmlns:a16="http://schemas.microsoft.com/office/drawing/2014/main" id="{00000000-0008-0000-0200-000010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43</xdr:row>
      <xdr:rowOff>0</xdr:rowOff>
    </xdr:to>
    <xdr:sp macro="" textlink="">
      <xdr:nvSpPr>
        <xdr:cNvPr id="17" name="AutoShape 6">
          <a:extLst>
            <a:ext uri="{FF2B5EF4-FFF2-40B4-BE49-F238E27FC236}">
              <a16:creationId xmlns:a16="http://schemas.microsoft.com/office/drawing/2014/main" id="{00000000-0008-0000-0200-000011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43</xdr:row>
      <xdr:rowOff>0</xdr:rowOff>
    </xdr:to>
    <xdr:sp macro="" textlink="">
      <xdr:nvSpPr>
        <xdr:cNvPr id="18" name="AutoShape 4">
          <a:extLst>
            <a:ext uri="{FF2B5EF4-FFF2-40B4-BE49-F238E27FC236}">
              <a16:creationId xmlns:a16="http://schemas.microsoft.com/office/drawing/2014/main" id="{00000000-0008-0000-0200-000012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43</xdr:row>
      <xdr:rowOff>0</xdr:rowOff>
    </xdr:to>
    <xdr:sp macro="" textlink="">
      <xdr:nvSpPr>
        <xdr:cNvPr id="19" name="AutoShape 2">
          <a:extLst>
            <a:ext uri="{FF2B5EF4-FFF2-40B4-BE49-F238E27FC236}">
              <a16:creationId xmlns:a16="http://schemas.microsoft.com/office/drawing/2014/main" id="{00000000-0008-0000-0200-000013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409575</xdr:rowOff>
    </xdr:to>
    <xdr:sp macro="" textlink="">
      <xdr:nvSpPr>
        <xdr:cNvPr id="20" name="AutoShape 12">
          <a:extLst>
            <a:ext uri="{FF2B5EF4-FFF2-40B4-BE49-F238E27FC236}">
              <a16:creationId xmlns:a16="http://schemas.microsoft.com/office/drawing/2014/main" id="{00000000-0008-0000-0200-000014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409575</xdr:rowOff>
    </xdr:to>
    <xdr:sp macro="" textlink="">
      <xdr:nvSpPr>
        <xdr:cNvPr id="21" name="AutoShape 10">
          <a:extLst>
            <a:ext uri="{FF2B5EF4-FFF2-40B4-BE49-F238E27FC236}">
              <a16:creationId xmlns:a16="http://schemas.microsoft.com/office/drawing/2014/main" id="{00000000-0008-0000-0200-000015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409575</xdr:rowOff>
    </xdr:to>
    <xdr:sp macro="" textlink="">
      <xdr:nvSpPr>
        <xdr:cNvPr id="22" name="AutoShape 8">
          <a:extLst>
            <a:ext uri="{FF2B5EF4-FFF2-40B4-BE49-F238E27FC236}">
              <a16:creationId xmlns:a16="http://schemas.microsoft.com/office/drawing/2014/main" id="{00000000-0008-0000-0200-000016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409575</xdr:rowOff>
    </xdr:to>
    <xdr:sp macro="" textlink="">
      <xdr:nvSpPr>
        <xdr:cNvPr id="23" name="AutoShape 6">
          <a:extLst>
            <a:ext uri="{FF2B5EF4-FFF2-40B4-BE49-F238E27FC236}">
              <a16:creationId xmlns:a16="http://schemas.microsoft.com/office/drawing/2014/main" id="{00000000-0008-0000-0200-000017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409575</xdr:rowOff>
    </xdr:to>
    <xdr:sp macro="" textlink="">
      <xdr:nvSpPr>
        <xdr:cNvPr id="24" name="AutoShape 4">
          <a:extLst>
            <a:ext uri="{FF2B5EF4-FFF2-40B4-BE49-F238E27FC236}">
              <a16:creationId xmlns:a16="http://schemas.microsoft.com/office/drawing/2014/main" id="{00000000-0008-0000-0200-000018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409575</xdr:rowOff>
    </xdr:to>
    <xdr:sp macro="" textlink="">
      <xdr:nvSpPr>
        <xdr:cNvPr id="25" name="AutoShape 2">
          <a:extLst>
            <a:ext uri="{FF2B5EF4-FFF2-40B4-BE49-F238E27FC236}">
              <a16:creationId xmlns:a16="http://schemas.microsoft.com/office/drawing/2014/main" id="{00000000-0008-0000-0200-000019000000}"/>
            </a:ext>
          </a:extLst>
        </xdr:cNvPr>
        <xdr:cNvSpPr>
          <a:spLocks noChangeArrowheads="1"/>
        </xdr:cNvSpPr>
      </xdr:nvSpPr>
      <xdr:spPr bwMode="auto">
        <a:xfrm>
          <a:off x="0" y="0"/>
          <a:ext cx="8086725" cy="93249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594000</xdr:colOff>
      <xdr:row>31</xdr:row>
      <xdr:rowOff>171000</xdr:rowOff>
    </xdr:to>
    <xdr:sp macro="" textlink="">
      <xdr:nvSpPr>
        <xdr:cNvPr id="2" name="CustomShape 1" hidden="1">
          <a:extLst>
            <a:ext uri="{FF2B5EF4-FFF2-40B4-BE49-F238E27FC236}">
              <a16:creationId xmlns:a16="http://schemas.microsoft.com/office/drawing/2014/main" id="{00000000-0008-0000-0300-000002000000}"/>
            </a:ext>
          </a:extLst>
        </xdr:cNvPr>
        <xdr:cNvSpPr/>
      </xdr:nvSpPr>
      <xdr:spPr>
        <a:xfrm>
          <a:off x="0" y="0"/>
          <a:ext cx="9128400" cy="917212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31</xdr:row>
      <xdr:rowOff>171000</xdr:rowOff>
    </xdr:to>
    <xdr:sp macro="" textlink="">
      <xdr:nvSpPr>
        <xdr:cNvPr id="3" name="CustomShape 1" hidden="1">
          <a:extLst>
            <a:ext uri="{FF2B5EF4-FFF2-40B4-BE49-F238E27FC236}">
              <a16:creationId xmlns:a16="http://schemas.microsoft.com/office/drawing/2014/main" id="{00000000-0008-0000-0300-000003000000}"/>
            </a:ext>
          </a:extLst>
        </xdr:cNvPr>
        <xdr:cNvSpPr/>
      </xdr:nvSpPr>
      <xdr:spPr>
        <a:xfrm>
          <a:off x="0" y="0"/>
          <a:ext cx="9128400" cy="917212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31</xdr:row>
      <xdr:rowOff>171000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0"/>
          <a:ext cx="9128400" cy="917212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31</xdr:row>
      <xdr:rowOff>171000</xdr:rowOff>
    </xdr:to>
    <xdr:sp macro="" textlink="">
      <xdr:nvSpPr>
        <xdr:cNvPr id="5" name="CustomShape 1" hidden="1">
          <a:extLst>
            <a:ext uri="{FF2B5EF4-FFF2-40B4-BE49-F238E27FC236}">
              <a16:creationId xmlns:a16="http://schemas.microsoft.com/office/drawing/2014/main" id="{00000000-0008-0000-0300-000005000000}"/>
            </a:ext>
          </a:extLst>
        </xdr:cNvPr>
        <xdr:cNvSpPr/>
      </xdr:nvSpPr>
      <xdr:spPr>
        <a:xfrm>
          <a:off x="0" y="0"/>
          <a:ext cx="9128400" cy="917212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31</xdr:row>
      <xdr:rowOff>171000</xdr:rowOff>
    </xdr:to>
    <xdr:sp macro="" textlink="">
      <xdr:nvSpPr>
        <xdr:cNvPr id="6" name="CustomShape 1" hidden="1">
          <a:extLst>
            <a:ext uri="{FF2B5EF4-FFF2-40B4-BE49-F238E27FC236}">
              <a16:creationId xmlns:a16="http://schemas.microsoft.com/office/drawing/2014/main" id="{00000000-0008-0000-0300-000006000000}"/>
            </a:ext>
          </a:extLst>
        </xdr:cNvPr>
        <xdr:cNvSpPr/>
      </xdr:nvSpPr>
      <xdr:spPr>
        <a:xfrm>
          <a:off x="0" y="0"/>
          <a:ext cx="9128400" cy="917212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594000</xdr:colOff>
      <xdr:row>31</xdr:row>
      <xdr:rowOff>171000</xdr:rowOff>
    </xdr:to>
    <xdr:sp macro="" textlink="">
      <xdr:nvSpPr>
        <xdr:cNvPr id="7" name="CustomShape 1" hidden="1">
          <a:extLst>
            <a:ext uri="{FF2B5EF4-FFF2-40B4-BE49-F238E27FC236}">
              <a16:creationId xmlns:a16="http://schemas.microsoft.com/office/drawing/2014/main" id="{00000000-0008-0000-0300-000007000000}"/>
            </a:ext>
          </a:extLst>
        </xdr:cNvPr>
        <xdr:cNvSpPr/>
      </xdr:nvSpPr>
      <xdr:spPr>
        <a:xfrm>
          <a:off x="0" y="0"/>
          <a:ext cx="9128400" cy="917212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45</xdr:row>
      <xdr:rowOff>152280</xdr:rowOff>
    </xdr:to>
    <xdr:sp macro="" textlink="">
      <xdr:nvSpPr>
        <xdr:cNvPr id="8" name="CustomShape 1" hidden="1">
          <a:extLst>
            <a:ext uri="{FF2B5EF4-FFF2-40B4-BE49-F238E27FC236}">
              <a16:creationId xmlns:a16="http://schemas.microsoft.com/office/drawing/2014/main" id="{00000000-0008-0000-0300-000008000000}"/>
            </a:ext>
          </a:extLst>
        </xdr:cNvPr>
        <xdr:cNvSpPr/>
      </xdr:nvSpPr>
      <xdr:spPr>
        <a:xfrm>
          <a:off x="0" y="0"/>
          <a:ext cx="9162600" cy="1226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45</xdr:row>
      <xdr:rowOff>152280</xdr:rowOff>
    </xdr:to>
    <xdr:sp macro="" textlink="">
      <xdr:nvSpPr>
        <xdr:cNvPr id="9" name="CustomShape 1" hidden="1">
          <a:extLst>
            <a:ext uri="{FF2B5EF4-FFF2-40B4-BE49-F238E27FC236}">
              <a16:creationId xmlns:a16="http://schemas.microsoft.com/office/drawing/2014/main" id="{00000000-0008-0000-0300-000009000000}"/>
            </a:ext>
          </a:extLst>
        </xdr:cNvPr>
        <xdr:cNvSpPr/>
      </xdr:nvSpPr>
      <xdr:spPr>
        <a:xfrm>
          <a:off x="0" y="0"/>
          <a:ext cx="9162600" cy="1226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45</xdr:row>
      <xdr:rowOff>152280</xdr:rowOff>
    </xdr:to>
    <xdr:sp macro="" textlink="">
      <xdr:nvSpPr>
        <xdr:cNvPr id="10" name="CustomShape 1" hidden="1">
          <a:extLst>
            <a:ext uri="{FF2B5EF4-FFF2-40B4-BE49-F238E27FC236}">
              <a16:creationId xmlns:a16="http://schemas.microsoft.com/office/drawing/2014/main" id="{00000000-0008-0000-0300-00000A000000}"/>
            </a:ext>
          </a:extLst>
        </xdr:cNvPr>
        <xdr:cNvSpPr/>
      </xdr:nvSpPr>
      <xdr:spPr>
        <a:xfrm>
          <a:off x="0" y="0"/>
          <a:ext cx="9162600" cy="1226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45</xdr:row>
      <xdr:rowOff>152280</xdr:rowOff>
    </xdr:to>
    <xdr:sp macro="" textlink="">
      <xdr:nvSpPr>
        <xdr:cNvPr id="11" name="CustomShape 1" hidden="1">
          <a:extLst>
            <a:ext uri="{FF2B5EF4-FFF2-40B4-BE49-F238E27FC236}">
              <a16:creationId xmlns:a16="http://schemas.microsoft.com/office/drawing/2014/main" id="{00000000-0008-0000-0300-00000B000000}"/>
            </a:ext>
          </a:extLst>
        </xdr:cNvPr>
        <xdr:cNvSpPr/>
      </xdr:nvSpPr>
      <xdr:spPr>
        <a:xfrm>
          <a:off x="0" y="0"/>
          <a:ext cx="9162600" cy="1226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45</xdr:row>
      <xdr:rowOff>152280</xdr:rowOff>
    </xdr:to>
    <xdr:sp macro="" textlink="">
      <xdr:nvSpPr>
        <xdr:cNvPr id="12" name="CustomShape 1" hidden="1">
          <a:extLst>
            <a:ext uri="{FF2B5EF4-FFF2-40B4-BE49-F238E27FC236}">
              <a16:creationId xmlns:a16="http://schemas.microsoft.com/office/drawing/2014/main" id="{00000000-0008-0000-0300-00000C000000}"/>
            </a:ext>
          </a:extLst>
        </xdr:cNvPr>
        <xdr:cNvSpPr/>
      </xdr:nvSpPr>
      <xdr:spPr>
        <a:xfrm>
          <a:off x="0" y="0"/>
          <a:ext cx="9162600" cy="1226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628200</xdr:colOff>
      <xdr:row>45</xdr:row>
      <xdr:rowOff>152280</xdr:rowOff>
    </xdr:to>
    <xdr:sp macro="" textlink="">
      <xdr:nvSpPr>
        <xdr:cNvPr id="13" name="CustomShape 1" hidden="1">
          <a:extLst>
            <a:ext uri="{FF2B5EF4-FFF2-40B4-BE49-F238E27FC236}">
              <a16:creationId xmlns:a16="http://schemas.microsoft.com/office/drawing/2014/main" id="{00000000-0008-0000-0300-00000D000000}"/>
            </a:ext>
          </a:extLst>
        </xdr:cNvPr>
        <xdr:cNvSpPr/>
      </xdr:nvSpPr>
      <xdr:spPr>
        <a:xfrm>
          <a:off x="0" y="0"/>
          <a:ext cx="9162600" cy="122680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0</xdr:colOff>
      <xdr:row>42</xdr:row>
      <xdr:rowOff>0</xdr:rowOff>
    </xdr:to>
    <xdr:sp macro="" textlink="">
      <xdr:nvSpPr>
        <xdr:cNvPr id="14" name="AutoShape 12">
          <a:extLst>
            <a:ext uri="{FF2B5EF4-FFF2-40B4-BE49-F238E27FC236}">
              <a16:creationId xmlns:a16="http://schemas.microsoft.com/office/drawing/2014/main" id="{00000000-0008-0000-0300-00000E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0</xdr:rowOff>
    </xdr:to>
    <xdr:sp macro="" textlink="">
      <xdr:nvSpPr>
        <xdr:cNvPr id="15" name="AutoShape 10">
          <a:extLst>
            <a:ext uri="{FF2B5EF4-FFF2-40B4-BE49-F238E27FC236}">
              <a16:creationId xmlns:a16="http://schemas.microsoft.com/office/drawing/2014/main" id="{00000000-0008-0000-0300-00000F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0</xdr:rowOff>
    </xdr:to>
    <xdr:sp macro="" textlink="">
      <xdr:nvSpPr>
        <xdr:cNvPr id="16" name="AutoShape 8">
          <a:extLst>
            <a:ext uri="{FF2B5EF4-FFF2-40B4-BE49-F238E27FC236}">
              <a16:creationId xmlns:a16="http://schemas.microsoft.com/office/drawing/2014/main" id="{00000000-0008-0000-0300-000010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0</xdr:rowOff>
    </xdr:to>
    <xdr:sp macro="" textlink="">
      <xdr:nvSpPr>
        <xdr:cNvPr id="17" name="AutoShape 6">
          <a:extLst>
            <a:ext uri="{FF2B5EF4-FFF2-40B4-BE49-F238E27FC236}">
              <a16:creationId xmlns:a16="http://schemas.microsoft.com/office/drawing/2014/main" id="{00000000-0008-0000-0300-000011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0</xdr:rowOff>
    </xdr:to>
    <xdr:sp macro="" textlink="">
      <xdr:nvSpPr>
        <xdr:cNvPr id="18" name="AutoShape 4">
          <a:extLst>
            <a:ext uri="{FF2B5EF4-FFF2-40B4-BE49-F238E27FC236}">
              <a16:creationId xmlns:a16="http://schemas.microsoft.com/office/drawing/2014/main" id="{00000000-0008-0000-0300-000012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42</xdr:row>
      <xdr:rowOff>0</xdr:rowOff>
    </xdr:to>
    <xdr:sp macro="" textlink="">
      <xdr:nvSpPr>
        <xdr:cNvPr id="19" name="AutoShape 2">
          <a:extLst>
            <a:ext uri="{FF2B5EF4-FFF2-40B4-BE49-F238E27FC236}">
              <a16:creationId xmlns:a16="http://schemas.microsoft.com/office/drawing/2014/main" id="{00000000-0008-0000-0300-000013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41</xdr:row>
      <xdr:rowOff>409575</xdr:rowOff>
    </xdr:to>
    <xdr:sp macro="" textlink="">
      <xdr:nvSpPr>
        <xdr:cNvPr id="20" name="AutoShape 12">
          <a:extLst>
            <a:ext uri="{FF2B5EF4-FFF2-40B4-BE49-F238E27FC236}">
              <a16:creationId xmlns:a16="http://schemas.microsoft.com/office/drawing/2014/main" id="{00000000-0008-0000-0300-000014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41</xdr:row>
      <xdr:rowOff>409575</xdr:rowOff>
    </xdr:to>
    <xdr:sp macro="" textlink="">
      <xdr:nvSpPr>
        <xdr:cNvPr id="21" name="AutoShape 10">
          <a:extLst>
            <a:ext uri="{FF2B5EF4-FFF2-40B4-BE49-F238E27FC236}">
              <a16:creationId xmlns:a16="http://schemas.microsoft.com/office/drawing/2014/main" id="{00000000-0008-0000-0300-000015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41</xdr:row>
      <xdr:rowOff>409575</xdr:rowOff>
    </xdr:to>
    <xdr:sp macro="" textlink="">
      <xdr:nvSpPr>
        <xdr:cNvPr id="22" name="AutoShape 8">
          <a:extLst>
            <a:ext uri="{FF2B5EF4-FFF2-40B4-BE49-F238E27FC236}">
              <a16:creationId xmlns:a16="http://schemas.microsoft.com/office/drawing/2014/main" id="{00000000-0008-0000-0300-000016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41</xdr:row>
      <xdr:rowOff>409575</xdr:rowOff>
    </xdr:to>
    <xdr:sp macro="" textlink="">
      <xdr:nvSpPr>
        <xdr:cNvPr id="23" name="AutoShape 6">
          <a:extLst>
            <a:ext uri="{FF2B5EF4-FFF2-40B4-BE49-F238E27FC236}">
              <a16:creationId xmlns:a16="http://schemas.microsoft.com/office/drawing/2014/main" id="{00000000-0008-0000-0300-000017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41</xdr:row>
      <xdr:rowOff>409575</xdr:rowOff>
    </xdr:to>
    <xdr:sp macro="" textlink="">
      <xdr:nvSpPr>
        <xdr:cNvPr id="24" name="AutoShape 4">
          <a:extLst>
            <a:ext uri="{FF2B5EF4-FFF2-40B4-BE49-F238E27FC236}">
              <a16:creationId xmlns:a16="http://schemas.microsoft.com/office/drawing/2014/main" id="{00000000-0008-0000-0300-000018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41</xdr:row>
      <xdr:rowOff>409575</xdr:rowOff>
    </xdr:to>
    <xdr:sp macro="" textlink="">
      <xdr:nvSpPr>
        <xdr:cNvPr id="25" name="AutoShape 2">
          <a:extLst>
            <a:ext uri="{FF2B5EF4-FFF2-40B4-BE49-F238E27FC236}">
              <a16:creationId xmlns:a16="http://schemas.microsoft.com/office/drawing/2014/main" id="{00000000-0008-0000-0300-000019000000}"/>
            </a:ext>
          </a:extLst>
        </xdr:cNvPr>
        <xdr:cNvSpPr>
          <a:spLocks noChangeArrowheads="1"/>
        </xdr:cNvSpPr>
      </xdr:nvSpPr>
      <xdr:spPr bwMode="auto">
        <a:xfrm>
          <a:off x="0" y="0"/>
          <a:ext cx="6934200" cy="1146810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Ashley Ravenscroft" id="{0D69D066-4C33-4FDE-B5CC-DA372814CD11}" userId="7bb5f7bc1fc09460" providerId="Windows Live"/>
  <person displayName="Anthony Quarshie" id="{5BFB5DB0-1358-436C-BEEC-9CEFB89E8DE8}" userId="a0e2486297e345a1"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1-01-25T18:41:51.98" personId="{5BFB5DB0-1358-436C-BEEC-9CEFB89E8DE8}" id="{EAADD310-345E-4328-8C7F-8A500A771F92}">
    <text>From membership</text>
  </threadedComment>
  <threadedComment ref="C3" dT="2021-01-26T15:18:20.92" personId="{0D69D066-4C33-4FDE-B5CC-DA372814CD11}" id="{12BFAD4E-4C77-4338-9128-18A4D5E7ECBD}" parentId="{EAADD310-345E-4328-8C7F-8A500A771F92}">
    <text>Estimates as follows: 
Sept starts- 3490 @ FT 60.68 and PT 553 @ 36.72
January starts- 100@ FT 60.68 and PT 30 @ 36.72
May Starts- 30 @ FT 60.68 and PT 5 @ 36.72
(Slight overall increase to top line)</text>
  </threadedComment>
  <threadedComment ref="C4" dT="2021-01-25T18:42:29.08" personId="{5BFB5DB0-1358-436C-BEEC-9CEFB89E8DE8}" id="{2CD47B55-6FF8-4DF6-A8AF-01E88F37B660}">
    <text>Interest on endownment account</text>
  </threadedComment>
  <threadedComment ref="C4" dT="2021-01-26T15:19:10.49" personId="{0D69D066-4C33-4FDE-B5CC-DA372814CD11}" id="{51106751-6FC5-4715-A213-900F63866B1C}" parentId="{2CD47B55-6FF8-4DF6-A8AF-01E88F37B660}">
    <text>My suggestion would be to use what we have in 'disbursement,' if the fund does not produce as much interest, which I suspect it will not.</text>
  </threadedComment>
  <threadedComment ref="C5" dT="2021-01-25T18:43:01.83" personId="{5BFB5DB0-1358-436C-BEEC-9CEFB89E8DE8}" id="{2DEE3A55-7A26-4CCF-A581-D3F162032E6E}">
    <text>Yearly donation from School of Graduate studies</text>
  </threadedComment>
  <threadedComment ref="C5" dT="2021-01-26T15:19:37.45" personId="{0D69D066-4C33-4FDE-B5CC-DA372814CD11}" id="{BEFB9497-149A-43CB-882F-59D9FC6508F4}" parentId="{2DEE3A55-7A26-4CCF-A581-D3F162032E6E}">
    <text>AR- I will work on formalizing this with Doug.</text>
  </threadedComment>
  <threadedComment ref="C6" dT="2021-01-25T18:43:38.36" personId="{5BFB5DB0-1358-436C-BEEC-9CEFB89E8DE8}" id="{08E663B1-7FA0-47EC-8532-5DB11EF64C84}">
    <text>CUPE contribution towards workshop series</text>
  </threadedComment>
  <threadedComment ref="C7" dT="2021-01-25T18:44:10.57" personId="{5BFB5DB0-1358-436C-BEEC-9CEFB89E8DE8}" id="{DFECFC77-4333-4257-832A-A1E889520EE5}">
    <text>Yearly bursary from Studentcare</text>
  </threadedComment>
  <threadedComment ref="C8" dT="2021-01-25T18:44:44.94" personId="{5BFB5DB0-1358-436C-BEEC-9CEFB89E8DE8}" id="{6E32C38C-AB4A-4709-885E-7D80B47F953D}">
    <text>GSA portion of HSR admin fee</text>
  </threadedComment>
  <threadedComment ref="C8" dT="2021-01-26T15:20:51.72" personId="{0D69D066-4C33-4FDE-B5CC-DA372814CD11}" id="{F06B55A6-4DBE-450C-A6BA-14F1725127F0}" parentId="{6E32C38C-AB4A-4709-885E-7D80B47F953D}">
    <text>There will be some monies from HSR. Albeit, all stakeholders agreed to less of an administration fee. Although the 2000 was low compared to what was actually taken in for administration.</text>
  </threadedComment>
  <threadedComment ref="C9" dT="2021-01-25T18:45:11.73" personId="{5BFB5DB0-1358-436C-BEEC-9CEFB89E8DE8}" id="{F8A99195-FA05-4C96-A3BF-64E5049159F9}">
    <text>Income from advertisements at the Phoenix</text>
  </threadedComment>
  <threadedComment ref="C9" dT="2021-01-26T15:22:19.88" personId="{0D69D066-4C33-4FDE-B5CC-DA372814CD11}" id="{DD764D78-0FE1-40D7-8896-2FE4C50DF5CB}" parentId="{F8A99195-FA05-4C96-A3BF-64E5049159F9}">
    <text>I would suggest this will be much lower this year.</text>
  </threadedComment>
  <threadedComment ref="C10" dT="2021-01-25T18:45:38.69" personId="{5BFB5DB0-1358-436C-BEEC-9CEFB89E8DE8}" id="{370DD594-8E44-43E8-AA0D-56E47D113E38}">
    <text>Interest income from GSA's GICs</text>
  </threadedComment>
  <threadedComment ref="C11" dT="2021-01-25T18:46:05.47" personId="{5BFB5DB0-1358-436C-BEEC-9CEFB89E8DE8}" id="{0E57FACA-0CA9-4D9C-8FCA-9F1DA7ECBFE9}">
    <text>Income from various GSA events</text>
  </threadedComment>
  <threadedComment ref="C11" dT="2021-01-26T15:28:55.53" personId="{0D69D066-4C33-4FDE-B5CC-DA372814CD11}" id="{F84AB867-E849-4A11-AAE9-C0E4ABE48665}" parentId="{0E57FACA-0CA9-4D9C-8FCA-9F1DA7ECBFE9}">
    <text>We will charge even a nominal fee for some events. Transportation is often one of them.</text>
  </threadedComment>
  <threadedComment ref="C12" dT="2021-01-25T18:46:58.81" personId="{5BFB5DB0-1358-436C-BEEC-9CEFB89E8DE8}" id="{C590AFF2-2330-4FB7-A1D5-44142A8AB47F}">
    <text>Dividend paid when Phoenix ends year in a strong financial position</text>
  </threadedComment>
  <threadedComment ref="C12" dT="2021-01-26T15:39:07.30" personId="{0D69D066-4C33-4FDE-B5CC-DA372814CD11}" id="{573ECEB0-F7DD-437C-A825-9F5B54059C15}" parentId="{C590AFF2-2330-4FB7-A1D5-44142A8AB47F}">
    <text>If we want the Phoenix to cover PhD pitchers</text>
  </threadedComment>
  <threadedComment ref="C13" dT="2021-01-25T18:47:11.74" personId="{5BFB5DB0-1358-436C-BEEC-9CEFB89E8DE8}" id="{49AFBC7B-A756-4915-AC58-B2CCA2D0DA1E}">
    <text>HST rebate</text>
  </threadedComment>
  <threadedComment ref="C18" dT="2021-01-25T18:51:29.91" personId="{5BFB5DB0-1358-436C-BEEC-9CEFB89E8DE8}" id="{D8B3C48B-8DB4-4DB4-B105-5637EF0F499B}">
    <text>Budgeted office manager's salary with EI and CPP</text>
  </threadedComment>
  <threadedComment ref="C18" dT="2021-01-26T15:29:10.37" personId="{0D69D066-4C33-4FDE-B5CC-DA372814CD11}" id="{B5A48837-EDDA-4B58-9CD9-8B7CCE6EBEF9}" parentId="{D8B3C48B-8DB4-4DB4-B105-5637EF0F499B}">
    <text>Do we need to reduce the CPP and EI line below?</text>
  </threadedComment>
  <threadedComment ref="C19" dT="2021-01-25T18:53:05.72" personId="{5BFB5DB0-1358-436C-BEEC-9CEFB89E8DE8}" id="{6451BA77-AD8F-433F-B73C-1A924A379966}">
    <text>Wage subsidy from government during COVID-19 pandemic</text>
  </threadedComment>
  <threadedComment ref="C20" dT="2021-01-25T18:53:52.56" personId="{5BFB5DB0-1358-436C-BEEC-9CEFB89E8DE8}" id="{888FE2C0-CE0F-4A82-B567-A934438B97BA}">
    <text>Phoeinix staff EI and CPP</text>
  </threadedComment>
  <threadedComment ref="C21" dT="2021-01-25T18:54:24.02" personId="{5BFB5DB0-1358-436C-BEEC-9CEFB89E8DE8}" id="{6EB90B58-726C-45C4-9D93-52A003E2BA94}">
    <text>Budget amount for GSA stuff development</text>
  </threadedComment>
  <threadedComment ref="C21" dT="2021-01-26T15:29:43.56" personId="{0D69D066-4C33-4FDE-B5CC-DA372814CD11}" id="{950DE3BF-BF65-4B6B-A9E4-184EF269FB2E}" parentId="{6EB90B58-726C-45C4-9D93-52A003E2BA94}">
    <text>Staff development is contractual. Though we can adjust the number down a bit.</text>
  </threadedComment>
  <threadedComment ref="C23" dT="2021-01-25T18:55:14.16" personId="{5BFB5DB0-1358-436C-BEEC-9CEFB89E8DE8}" id="{BEA8242A-6CA5-4D97-9BA9-D940E68602EF}">
    <text>Honaria for 4 VPs and President, including CPP and EI</text>
  </threadedComment>
  <threadedComment ref="C24" dT="2021-01-25T18:55:47.91" personId="{5BFB5DB0-1358-436C-BEEC-9CEFB89E8DE8}" id="{24B02133-7B8B-45BC-950E-BDBF7792D256}">
    <text>Honararium for CRO</text>
  </threadedComment>
  <threadedComment ref="C27" dT="2021-01-25T20:29:24.25" personId="{5BFB5DB0-1358-436C-BEEC-9CEFB89E8DE8}" id="{1BF4694D-B70B-48AF-A112-BF9D93A7BA77}">
    <text>I'm unsure is this is a membership dues</text>
  </threadedComment>
  <threadedComment ref="C28" dT="2021-01-25T20:29:47.52" personId="{5BFB5DB0-1358-436C-BEEC-9CEFB89E8DE8}" id="{90DB4C75-43E9-4862-B8EE-90DC07F844E5}">
    <text>Is this membership dues?</text>
  </threadedComment>
  <threadedComment ref="C29" dT="2021-01-25T19:00:24.17" personId="{5BFB5DB0-1358-436C-BEEC-9CEFB89E8DE8}" id="{C60F5F4C-0BD5-47B7-803A-8DFBA126AC6E}">
    <text>Covers travels expenses for 2 execs to attend CAGS</text>
  </threadedComment>
  <threadedComment ref="C30" dT="2021-01-25T18:58:11.63" personId="{5BFB5DB0-1358-436C-BEEC-9CEFB89E8DE8}" id="{73A04B1F-36B4-4CB5-917D-2D421225D078}">
    <text>Budget for travel expenses of GSA staff and executives</text>
  </threadedComment>
  <threadedComment ref="C31" dT="2021-01-25T20:31:30.41" personId="{5BFB5DB0-1358-436C-BEEC-9CEFB89E8DE8}" id="{B2134B07-B9E4-4106-8C2F-EE42001F0F96}">
    <text>Mona mentioned this but I have forgotten what it is for.</text>
  </threadedComment>
  <threadedComment ref="C33" dT="2021-01-25T18:58:48.14" personId="{5BFB5DB0-1358-436C-BEEC-9CEFB89E8DE8}" id="{2EAFC4CB-AF2A-42BA-8368-C91D78573F94}">
    <text>For travel awards by the GSA</text>
  </threadedComment>
  <threadedComment ref="C34" dT="2021-01-25T18:59:41.89" personId="{5BFB5DB0-1358-436C-BEEC-9CEFB89E8DE8}" id="{E3F20F1D-486F-4EDA-9BC5-A926E34AC013}">
    <text>GSA awards</text>
  </threadedComment>
  <threadedComment ref="C35" dT="2021-01-25T20:32:28.38" personId="{5BFB5DB0-1358-436C-BEEC-9CEFB89E8DE8}" id="{73274EFC-94BE-4511-A569-C7E93C6AF6EB}">
    <text>Bursary for contributions to the GSA</text>
  </threadedComment>
  <threadedComment ref="C37" dT="2021-01-25T20:32:52.24" personId="{5BFB5DB0-1358-436C-BEEC-9CEFB89E8DE8}" id="{67B29102-C2A5-4068-8A82-952EB67D4D74}">
    <text>Budget for welcome week events</text>
  </threadedComment>
  <threadedComment ref="C38" dT="2021-01-25T20:33:08.98" personId="{5BFB5DB0-1358-436C-BEEC-9CEFB89E8DE8}" id="{FF821166-2448-4153-9137-01D98D7F6ACD}">
    <text>Social events budget</text>
  </threadedComment>
  <threadedComment ref="C39" dT="2021-01-25T20:33:37.46" personId="{5BFB5DB0-1358-436C-BEEC-9CEFB89E8DE8}" id="{F15B16FC-44D5-4974-96EC-33CD84C06137}">
    <text>Budget for external bodies seeking sponsorship</text>
  </threadedComment>
  <threadedComment ref="C40" dT="2021-01-25T20:34:10.30" personId="{5BFB5DB0-1358-436C-BEEC-9CEFB89E8DE8}" id="{34696C8F-848A-4599-ABE7-47AB7CC2E4FE}">
    <text>Sponsorship budget for organizations/groups on campus</text>
  </threadedComment>
  <threadedComment ref="C41" dT="2021-01-25T20:35:24.35" personId="{5BFB5DB0-1358-436C-BEEC-9CEFB89E8DE8}" id="{E665FE21-059A-4D6B-9423-FB00CF2B3E6D}">
    <text>Budget for free beer pitcher from Phoenix to graduate students who defend their thesis</text>
  </threadedComment>
  <threadedComment ref="C43" dT="2021-01-25T20:42:03.21" personId="{5BFB5DB0-1358-436C-BEEC-9CEFB89E8DE8}" id="{A8DA6BF5-D85A-4037-8014-40C2D05308A5}">
    <text>Seed funding to GSA ratified clubs.</text>
  </threadedComment>
  <threadedComment ref="C44" dT="2021-01-25T20:45:57.11" personId="{5BFB5DB0-1358-436C-BEEC-9CEFB89E8DE8}" id="{4498FBED-1798-47A2-A2F0-FEC645F0EEA9}">
    <text>Event funding for  GSA ratified clubs</text>
  </threadedComment>
  <threadedComment ref="C46" dT="2021-01-25T20:47:31.54" personId="{5BFB5DB0-1358-436C-BEEC-9CEFB89E8DE8}" id="{6138BE51-F75B-458A-8D41-FB93EE956E32}">
    <text>Budget for snacks for GSA meetings and AGM</text>
  </threadedComment>
  <threadedComment ref="C47" dT="2021-01-25T20:48:02.58" personId="{5BFB5DB0-1358-436C-BEEC-9CEFB89E8DE8}" id="{AC778A59-60BD-4666-B84A-3B371E0A5CAC}">
    <text>Budget for postage</text>
  </threadedComment>
  <threadedComment ref="C48" dT="2021-01-25T20:48:32.85" personId="{5BFB5DB0-1358-436C-BEEC-9CEFB89E8DE8}" id="{6C9F52B3-47C0-4D84-BC5D-A692C44001DD}">
    <text>Various office supplies</text>
  </threadedComment>
  <threadedComment ref="C49" dT="2021-01-25T20:49:11.13" personId="{5BFB5DB0-1358-436C-BEEC-9CEFB89E8DE8}" id="{0E030760-0277-41C7-B6B1-89C11064DBE9}">
    <text>For the phone at the GSA office</text>
  </threadedComment>
  <threadedComment ref="C50" dT="2021-01-25T20:50:00.88" personId="{5BFB5DB0-1358-436C-BEEC-9CEFB89E8DE8}" id="{118F01EF-5CC5-427E-9B5F-73E8D2A90636}">
    <text>Various GSA swag items</text>
  </threadedComment>
  <threadedComment ref="C51" dT="2021-01-25T20:50:19.16" personId="{5BFB5DB0-1358-436C-BEEC-9CEFB89E8DE8}" id="{42A820CC-C7EA-4824-ACD5-AF813774088C}">
    <text>Bank fees</text>
  </threadedComment>
  <threadedComment ref="C53" dT="2021-01-25T20:51:40.95" personId="{5BFB5DB0-1358-436C-BEEC-9CEFB89E8DE8}" id="{7B98BA97-4DCF-4134-B03E-84701A843E6A}">
    <text>Not sure of the details of this</text>
  </threadedComment>
  <threadedComment ref="C54" dT="2021-01-25T20:51:09.10" personId="{5BFB5DB0-1358-436C-BEEC-9CEFB89E8DE8}" id="{F93FCA9F-92A5-4485-B45F-BDDF102D25CC}">
    <text>Towards airport pick up of international students</text>
  </threadedComment>
  <threadedComment ref="C55" dT="2021-01-25T20:52:19.95" personId="{5BFB5DB0-1358-436C-BEEC-9CEFB89E8DE8}" id="{625F6063-CFA9-4CBE-8FA1-7D19065D89E9}">
    <text>GSA's matching contribution to contribution made by SGS</text>
  </threadedComment>
  <threadedComment ref="C56" dT="2021-01-25T20:53:31.76" personId="{5BFB5DB0-1358-436C-BEEC-9CEFB89E8DE8}" id="{D560EFAF-227A-4007-9695-2E4CFD7A4C6E}">
    <text>Could not differentiate between this and council special initiative</text>
  </threadedComment>
  <threadedComment ref="C58" dT="2021-01-25T20:54:21.04" personId="{5BFB5DB0-1358-436C-BEEC-9CEFB89E8DE8}" id="{8660AA2F-82E2-4E94-BD8F-23D4889B34E7}">
    <text>Cost for running GSA elections</text>
  </threadedComment>
  <threadedComment ref="C60" dT="2021-01-25T20:55:01.83" personId="{5BFB5DB0-1358-436C-BEEC-9CEFB89E8DE8}" id="{6D7CB459-D099-4D96-9F4F-EB6A92487984}">
    <text>Commercial insurance coverage for Phoenix/GSA</text>
  </threadedComment>
  <threadedComment ref="C61" dT="2021-01-25T20:55:32.18" personId="{5BFB5DB0-1358-436C-BEEC-9CEFB89E8DE8}" id="{667888CD-1472-4824-9005-64A787FCB9D2}">
    <text>Insurance coverage for GSA board members</text>
  </threadedComment>
  <threadedComment ref="C63" dT="2021-01-25T20:56:20.32" personId="{5BFB5DB0-1358-436C-BEEC-9CEFB89E8DE8}" id="{CECF674E-58E9-4014-8F68-4AA012DA1E83}">
    <text>Various legal services</text>
  </threadedComment>
  <threadedComment ref="C64" dT="2021-01-25T20:56:59.54" personId="{5BFB5DB0-1358-436C-BEEC-9CEFB89E8DE8}" id="{819D2951-78A8-42BC-A5BE-DD132749A421}">
    <text>Towards improvement of GSA operations</text>
  </threadedComment>
  <threadedComment ref="C65" dT="2021-01-25T20:57:21.72" personId="{5BFB5DB0-1358-436C-BEEC-9CEFB89E8DE8}" id="{0C0A4AC2-81C6-482A-88E7-4B8FD7870BF9}">
    <text>Accounting fees (Nadeem?)</text>
  </threadedComment>
  <threadedComment ref="C66" dT="2021-01-25T20:57:39.18" personId="{5BFB5DB0-1358-436C-BEEC-9CEFB89E8DE8}" id="{6EF1C9FD-FD66-45B9-8A1E-360BA0AD9B41}">
    <text>Annual audit fees</text>
  </threadedComment>
  <threadedComment ref="C67" dT="2021-01-25T20:58:08.87" personId="{5BFB5DB0-1358-436C-BEEC-9CEFB89E8DE8}" id="{DB10E143-F788-4F49-BA27-5F5D31F2F211}">
    <text>Towards maintenance of GSA website</text>
  </threadedComment>
  <threadedComment ref="C68" dT="2021-01-25T20:58:30.55" personId="{5BFB5DB0-1358-436C-BEEC-9CEFB89E8DE8}" id="{331B0A8B-9CAD-4BF3-A94E-75A142ED465D}">
    <text>Other IT related charges</text>
  </threadedComment>
</ThreadedComments>
</file>

<file path=xl/threadedComments/threadedComment2.xml><?xml version="1.0" encoding="utf-8"?>
<ThreadedComments xmlns="http://schemas.microsoft.com/office/spreadsheetml/2018/threadedcomments" xmlns:x="http://schemas.openxmlformats.org/spreadsheetml/2006/main">
  <threadedComment ref="C3" dT="2021-01-25T18:41:51.98" personId="{5BFB5DB0-1358-436C-BEEC-9CEFB89E8DE8}" id="{2AFC87BA-4730-4B52-A10E-7E45BCEDD941}">
    <text>From membership</text>
  </threadedComment>
  <threadedComment ref="C3" dT="2021-01-26T15:18:20.92" personId="{0D69D066-4C33-4FDE-B5CC-DA372814CD11}" id="{8CFCA002-9945-435A-ACF9-BCFB4437F743}" parentId="{2AFC87BA-4730-4B52-A10E-7E45BCEDD941}">
    <text>Estimates as follows: 
Sept starts- 3490 @ FT 60.68 and PT 553 @ 36.72
January starts- 100@ FT 60.68 and PT 30 @ 36.72
May Starts- 30 @ FT 60.68 and PT 5 @ 36.72
(Slight overall increase to top line)</text>
  </threadedComment>
  <threadedComment ref="C4" dT="2021-01-25T18:42:29.08" personId="{5BFB5DB0-1358-436C-BEEC-9CEFB89E8DE8}" id="{D25E3C3D-E10F-4914-A4A9-5F9F8B429987}">
    <text>Interest on endownment account</text>
  </threadedComment>
  <threadedComment ref="C4" dT="2021-01-26T15:19:10.49" personId="{0D69D066-4C33-4FDE-B5CC-DA372814CD11}" id="{71EC80A1-FA5B-4BC5-87DE-758F058401BB}" parentId="{D25E3C3D-E10F-4914-A4A9-5F9F8B429987}">
    <text>My suggestion would be to use what we have in 'disbursement,' if the fund does not produce as much interest, which I suspect it will not.</text>
  </threadedComment>
  <threadedComment ref="C5" dT="2021-01-25T18:43:01.83" personId="{5BFB5DB0-1358-436C-BEEC-9CEFB89E8DE8}" id="{8AC682A2-C1EE-4921-803C-FFB114E0D94D}">
    <text>Yearly donation from School of Graduate studies</text>
  </threadedComment>
  <threadedComment ref="C5" dT="2021-01-26T15:19:37.45" personId="{0D69D066-4C33-4FDE-B5CC-DA372814CD11}" id="{9578EA92-9406-4313-B22B-1E89D097180D}" parentId="{8AC682A2-C1EE-4921-803C-FFB114E0D94D}">
    <text>AR- I will work on formalizing this with Doug.</text>
  </threadedComment>
  <threadedComment ref="C6" dT="2021-01-25T18:43:38.36" personId="{5BFB5DB0-1358-436C-BEEC-9CEFB89E8DE8}" id="{D1562CC7-A138-4B75-988D-7E7B25F973AA}">
    <text>CUPE contribution towards workshop series</text>
  </threadedComment>
  <threadedComment ref="C7" dT="2021-01-25T18:44:10.57" personId="{5BFB5DB0-1358-436C-BEEC-9CEFB89E8DE8}" id="{D1EB7541-5634-495E-9C5B-CF05A42AE74C}">
    <text>Yearly bursary from Studentcare</text>
  </threadedComment>
  <threadedComment ref="C8" dT="2021-01-25T18:44:44.94" personId="{5BFB5DB0-1358-436C-BEEC-9CEFB89E8DE8}" id="{9D606948-AE09-4575-8AF4-1EBECDABFAB5}">
    <text>GSA portion of HSR admin fee</text>
  </threadedComment>
  <threadedComment ref="C8" dT="2021-01-26T15:20:51.72" personId="{0D69D066-4C33-4FDE-B5CC-DA372814CD11}" id="{D2C57E33-CA5F-4076-AEA8-04D87D75658A}" parentId="{9D606948-AE09-4575-8AF4-1EBECDABFAB5}">
    <text>There will be some monies from HSR. Albeit, all stakeholders agreed to less of an administration fee. Although the 2000 was low compared to what was actually taken in for administration.</text>
  </threadedComment>
  <threadedComment ref="C9" dT="2021-01-25T18:45:11.73" personId="{5BFB5DB0-1358-436C-BEEC-9CEFB89E8DE8}" id="{E86F08EE-4BAA-40F4-9125-AA43F9CA807A}">
    <text>Income from advertisements at the Phoenix</text>
  </threadedComment>
  <threadedComment ref="C9" dT="2021-01-26T15:22:19.88" personId="{0D69D066-4C33-4FDE-B5CC-DA372814CD11}" id="{EC1821F0-8666-40E0-B0CC-6C190A42B19B}" parentId="{E86F08EE-4BAA-40F4-9125-AA43F9CA807A}">
    <text>I would suggest this will be much lower this year.</text>
  </threadedComment>
  <threadedComment ref="C10" dT="2021-01-25T18:45:38.69" personId="{5BFB5DB0-1358-436C-BEEC-9CEFB89E8DE8}" id="{62389FA9-7FD9-4C40-98E7-095A755745B6}">
    <text>Interest income from GSA's GICs</text>
  </threadedComment>
  <threadedComment ref="C11" dT="2021-01-25T18:46:05.47" personId="{5BFB5DB0-1358-436C-BEEC-9CEFB89E8DE8}" id="{D978465B-57B0-403F-854C-F489CB182EBE}">
    <text>Income from various GSA events</text>
  </threadedComment>
  <threadedComment ref="C11" dT="2021-01-26T15:28:55.53" personId="{0D69D066-4C33-4FDE-B5CC-DA372814CD11}" id="{7EA1C2EA-B3CB-458B-8CC4-96F066FB2230}" parentId="{D978465B-57B0-403F-854C-F489CB182EBE}">
    <text>We will charge even a nominal fee for some events. Transportation is often one of them.</text>
  </threadedComment>
  <threadedComment ref="C12" dT="2021-01-25T18:46:58.81" personId="{5BFB5DB0-1358-436C-BEEC-9CEFB89E8DE8}" id="{332688C1-D0FE-4FEB-B37A-7CEA10A3D7DF}">
    <text>Dividend paid when Phoenix ends year in a strong financial position</text>
  </threadedComment>
  <threadedComment ref="C12" dT="2021-01-26T15:39:07.30" personId="{0D69D066-4C33-4FDE-B5CC-DA372814CD11}" id="{36973B49-7925-4981-B339-C01894A07CD6}" parentId="{332688C1-D0FE-4FEB-B37A-7CEA10A3D7DF}">
    <text>If we want the Phoenix to cover PhD pitchers</text>
  </threadedComment>
  <threadedComment ref="C13" dT="2021-01-25T18:47:11.74" personId="{5BFB5DB0-1358-436C-BEEC-9CEFB89E8DE8}" id="{1E013525-55E4-43F6-9CD5-27DA24EF67CA}">
    <text>HST rebate</text>
  </threadedComment>
  <threadedComment ref="C18" dT="2021-01-25T18:51:29.91" personId="{5BFB5DB0-1358-436C-BEEC-9CEFB89E8DE8}" id="{223A629E-8E08-482C-9454-BA0B3356BB70}">
    <text>Budgeted office manager's salary with EI and CPP</text>
  </threadedComment>
  <threadedComment ref="C18" dT="2021-01-26T15:29:10.37" personId="{0D69D066-4C33-4FDE-B5CC-DA372814CD11}" id="{C35119BC-8BF1-4143-802C-9A9F84A41F26}" parentId="{223A629E-8E08-482C-9454-BA0B3356BB70}">
    <text>Do we need to reduce the CPP and EI line below?</text>
  </threadedComment>
  <threadedComment ref="C19" dT="2021-01-25T18:53:05.72" personId="{5BFB5DB0-1358-436C-BEEC-9CEFB89E8DE8}" id="{819782FA-B314-49DD-8CBA-C41367006B82}">
    <text>Wage subsidy from government during COVID-19 pandemic</text>
  </threadedComment>
  <threadedComment ref="C20" dT="2021-01-25T18:53:52.56" personId="{5BFB5DB0-1358-436C-BEEC-9CEFB89E8DE8}" id="{6128216B-E513-462A-B8D3-8F3CE18CE80D}">
    <text>Phoeinix staff EI and CPP</text>
  </threadedComment>
  <threadedComment ref="C21" dT="2021-01-25T18:54:24.02" personId="{5BFB5DB0-1358-436C-BEEC-9CEFB89E8DE8}" id="{D135C985-8F54-493A-BBD9-D5680924A869}">
    <text>Budget amount for GSA stuff development</text>
  </threadedComment>
  <threadedComment ref="C21" dT="2021-01-26T15:29:43.56" personId="{0D69D066-4C33-4FDE-B5CC-DA372814CD11}" id="{DEFA7E3D-0389-418F-A8AC-333F5E17416F}" parentId="{D135C985-8F54-493A-BBD9-D5680924A869}">
    <text>Staff development is contractual. Though we can adjust the number down a bit.</text>
  </threadedComment>
  <threadedComment ref="C23" dT="2021-01-25T18:55:14.16" personId="{5BFB5DB0-1358-436C-BEEC-9CEFB89E8DE8}" id="{E0E43389-9C1C-46B3-AFB0-DE56EF5F184C}">
    <text>Honaria for 4 VPs and President, including CPP and EI</text>
  </threadedComment>
  <threadedComment ref="C24" dT="2021-01-25T18:55:47.91" personId="{5BFB5DB0-1358-436C-BEEC-9CEFB89E8DE8}" id="{F6311D89-6A8E-4634-A8BA-43EDE9BC2EA3}">
    <text>Honararium for CRO</text>
  </threadedComment>
  <threadedComment ref="C27" dT="2021-01-25T20:29:24.25" personId="{5BFB5DB0-1358-436C-BEEC-9CEFB89E8DE8}" id="{55472070-EFC8-4871-8A84-BDC87046D493}">
    <text>I'm unsure is this is a membership dues</text>
  </threadedComment>
  <threadedComment ref="C28" dT="2021-01-25T20:29:47.52" personId="{5BFB5DB0-1358-436C-BEEC-9CEFB89E8DE8}" id="{CC4DA320-54C7-4DA4-B043-941F65296347}">
    <text>Is this membership dues?</text>
  </threadedComment>
  <threadedComment ref="C29" dT="2021-01-25T19:00:24.17" personId="{5BFB5DB0-1358-436C-BEEC-9CEFB89E8DE8}" id="{021682C0-0F66-448D-8FA6-3E5F0BA9E0CD}">
    <text>Covers travels expenses for 2 execs to attend CAGS</text>
  </threadedComment>
  <threadedComment ref="C30" dT="2021-01-25T18:58:11.63" personId="{5BFB5DB0-1358-436C-BEEC-9CEFB89E8DE8}" id="{43CBD8FF-EA71-4CA9-9F89-368595F9B8CF}">
    <text>Budget for travel expenses of GSA staff and executives</text>
  </threadedComment>
  <threadedComment ref="C31" dT="2021-01-25T20:31:30.41" personId="{5BFB5DB0-1358-436C-BEEC-9CEFB89E8DE8}" id="{17AD7816-DBD7-4FBE-A91D-0D36CA55EE2A}">
    <text>Mona mentioned this but I have forgotten what it is for.</text>
  </threadedComment>
  <threadedComment ref="C33" dT="2021-01-25T18:58:48.14" personId="{5BFB5DB0-1358-436C-BEEC-9CEFB89E8DE8}" id="{1718D81A-BF17-4EBF-9798-1BA92EE995E9}">
    <text>For travel awards by the GSA</text>
  </threadedComment>
  <threadedComment ref="C34" dT="2021-01-25T18:59:41.89" personId="{5BFB5DB0-1358-436C-BEEC-9CEFB89E8DE8}" id="{A0F78506-4E73-49FA-B7A1-43F66A897F23}">
    <text>GSA awards</text>
  </threadedComment>
  <threadedComment ref="C35" dT="2021-01-25T20:32:28.38" personId="{5BFB5DB0-1358-436C-BEEC-9CEFB89E8DE8}" id="{EE5F9EC6-9BD8-4E10-BAD3-48BD67D765BE}">
    <text>Bursary for contributions to the GSA</text>
  </threadedComment>
  <threadedComment ref="C36" dT="2021-01-25T20:51:40.95" personId="{5BFB5DB0-1358-436C-BEEC-9CEFB89E8DE8}" id="{15412367-6438-4E65-AA44-331332867AAD}">
    <text>Not sure of the details of this</text>
  </threadedComment>
  <threadedComment ref="C40" dT="2021-01-25T20:32:52.24" personId="{5BFB5DB0-1358-436C-BEEC-9CEFB89E8DE8}" id="{B2D291B8-9ADF-4DE4-B775-148F70B02775}">
    <text>Budget for welcome week events</text>
  </threadedComment>
  <threadedComment ref="C41" dT="2021-01-25T20:33:08.98" personId="{5BFB5DB0-1358-436C-BEEC-9CEFB89E8DE8}" id="{4BC32EF8-1FF9-4CE1-BB0F-045E72CE6F32}">
    <text>Social events budget</text>
  </threadedComment>
  <threadedComment ref="C42" dT="2021-01-25T20:33:37.46" personId="{5BFB5DB0-1358-436C-BEEC-9CEFB89E8DE8}" id="{B7C10815-8AA0-405C-8DDC-12114AF7F9C2}">
    <text>Budget for external bodies seeking sponsorship</text>
  </threadedComment>
  <threadedComment ref="C43" dT="2021-01-25T20:34:10.30" personId="{5BFB5DB0-1358-436C-BEEC-9CEFB89E8DE8}" id="{63E49C32-EC0A-48FD-9FF6-CD31F3E0EC59}">
    <text>Sponsorship budget for organizations/groups on campus</text>
  </threadedComment>
  <threadedComment ref="C44" dT="2021-01-25T20:35:24.35" personId="{5BFB5DB0-1358-436C-BEEC-9CEFB89E8DE8}" id="{549CC52E-E643-4382-9082-215E1D9FE40F}">
    <text>Budget for free beer pitcher from Phoenix to graduate students who defend their thesis</text>
  </threadedComment>
  <threadedComment ref="C46" dT="2021-01-25T20:42:03.21" personId="{5BFB5DB0-1358-436C-BEEC-9CEFB89E8DE8}" id="{65C7EEA4-B7B2-4337-A814-2F482068C54B}">
    <text>Seed funding to GSA ratified clubs.</text>
  </threadedComment>
  <threadedComment ref="C47" dT="2021-01-25T20:45:57.11" personId="{5BFB5DB0-1358-436C-BEEC-9CEFB89E8DE8}" id="{884A44ED-278A-40A7-8447-31290BB15394}">
    <text>Event funding for  GSA ratified clubs</text>
  </threadedComment>
  <threadedComment ref="C49" dT="2021-01-25T20:47:31.54" personId="{5BFB5DB0-1358-436C-BEEC-9CEFB89E8DE8}" id="{D1965A5D-DDC5-452D-82E0-88157DD29A3B}">
    <text>Budget for snacks for GSA meetings and AGM</text>
  </threadedComment>
  <threadedComment ref="C50" dT="2021-01-25T20:48:02.58" personId="{5BFB5DB0-1358-436C-BEEC-9CEFB89E8DE8}" id="{F5F2203F-2CB3-482D-8773-0E6CEE7C93C0}">
    <text>Budget for postage</text>
  </threadedComment>
  <threadedComment ref="C51" dT="2021-01-25T20:48:32.85" personId="{5BFB5DB0-1358-436C-BEEC-9CEFB89E8DE8}" id="{2C937AE3-151B-471E-97E6-19DF8FE46D6C}">
    <text>Various office supplies</text>
  </threadedComment>
  <threadedComment ref="C52" dT="2021-01-25T20:49:11.13" personId="{5BFB5DB0-1358-436C-BEEC-9CEFB89E8DE8}" id="{C97E9976-AE26-457B-AD28-D3B145BE21C5}">
    <text>For the phone at the GSA office</text>
  </threadedComment>
  <threadedComment ref="C53" dT="2021-01-25T20:50:00.88" personId="{5BFB5DB0-1358-436C-BEEC-9CEFB89E8DE8}" id="{5F11C6C8-FAAE-45E8-9F35-9798945FA29C}">
    <text>Various GSA swag items</text>
  </threadedComment>
  <threadedComment ref="C54" dT="2021-01-25T20:50:19.16" personId="{5BFB5DB0-1358-436C-BEEC-9CEFB89E8DE8}" id="{38ED9947-6856-4E3F-8205-218B1F705190}">
    <text>Bank fees</text>
  </threadedComment>
  <threadedComment ref="C56" dT="2021-01-25T20:51:09.10" personId="{5BFB5DB0-1358-436C-BEEC-9CEFB89E8DE8}" id="{A53CCA93-89EF-4E0F-8B6C-ABAFCB01E928}">
    <text>Towards airport pick up of international students</text>
  </threadedComment>
  <threadedComment ref="C57" dT="2021-01-25T20:52:19.95" personId="{5BFB5DB0-1358-436C-BEEC-9CEFB89E8DE8}" id="{AA69344A-CD0C-4C58-954C-F72A8BAA7C5D}">
    <text>GSA's matching contribution to contribution made by SGS</text>
  </threadedComment>
  <threadedComment ref="C58" dT="2021-01-25T20:53:31.76" personId="{5BFB5DB0-1358-436C-BEEC-9CEFB89E8DE8}" id="{EDC67629-5B5D-4DDB-ADFB-C0785B191985}">
    <text>Could not differentiate between this and council special initiative</text>
  </threadedComment>
  <threadedComment ref="C60" dT="2021-01-25T20:54:21.04" personId="{5BFB5DB0-1358-436C-BEEC-9CEFB89E8DE8}" id="{CE472A06-B7FF-479E-8024-EAFFC9210139}">
    <text>Cost for running GSA elections</text>
  </threadedComment>
  <threadedComment ref="C62" dT="2021-01-25T20:55:01.83" personId="{5BFB5DB0-1358-436C-BEEC-9CEFB89E8DE8}" id="{234F0B64-D2F1-4417-A395-2F6840509DE0}">
    <text>Commercial insurance coverage for Phoenix/GSA</text>
  </threadedComment>
  <threadedComment ref="C63" dT="2021-01-25T20:55:32.18" personId="{5BFB5DB0-1358-436C-BEEC-9CEFB89E8DE8}" id="{7C8DBD10-C5E0-4656-B2E5-CE48658BEE39}">
    <text>Insurance coverage for GSA board members</text>
  </threadedComment>
  <threadedComment ref="C65" dT="2021-01-25T20:56:20.32" personId="{5BFB5DB0-1358-436C-BEEC-9CEFB89E8DE8}" id="{85EB3CD5-308E-4369-B214-6CE2C9C51FAE}">
    <text>Various legal services</text>
  </threadedComment>
  <threadedComment ref="C66" dT="2021-01-25T20:56:59.54" personId="{5BFB5DB0-1358-436C-BEEC-9CEFB89E8DE8}" id="{26899F34-DBB1-4E3F-9892-3481C7188FDB}">
    <text>Towards improvement of GSA operations</text>
  </threadedComment>
  <threadedComment ref="C67" dT="2021-01-25T20:57:21.72" personId="{5BFB5DB0-1358-436C-BEEC-9CEFB89E8DE8}" id="{84DE386C-7D1E-4F33-A75D-FC8F7D876442}">
    <text>Accounting fees (Nadeem?)</text>
  </threadedComment>
  <threadedComment ref="C68" dT="2021-01-25T20:57:39.18" personId="{5BFB5DB0-1358-436C-BEEC-9CEFB89E8DE8}" id="{607E83A9-F42F-4BB5-98CC-61C1AEE63D03}">
    <text>Annual audit fees</text>
  </threadedComment>
  <threadedComment ref="C69" dT="2021-01-25T20:58:08.87" personId="{5BFB5DB0-1358-436C-BEEC-9CEFB89E8DE8}" id="{7F6D01A7-5DAC-480B-BE51-FE87F7E5491F}">
    <text>Towards maintenance of GSA website</text>
  </threadedComment>
  <threadedComment ref="C70" dT="2021-01-25T20:58:30.55" personId="{5BFB5DB0-1358-436C-BEEC-9CEFB89E8DE8}" id="{2B3011B2-6E63-4FF5-ABA0-27428596FD3B}">
    <text>Other IT related charges</text>
  </threadedComment>
</ThreadedComments>
</file>

<file path=xl/threadedComments/threadedComment3.xml><?xml version="1.0" encoding="utf-8"?>
<ThreadedComments xmlns="http://schemas.microsoft.com/office/spreadsheetml/2018/threadedcomments" xmlns:x="http://schemas.openxmlformats.org/spreadsheetml/2006/main">
  <threadedComment ref="C3" dT="2021-01-25T18:41:51.98" personId="{5BFB5DB0-1358-436C-BEEC-9CEFB89E8DE8}" id="{2AFC87BA-4730-4B53-A10E-7E45BCEDD941}">
    <text>From membership</text>
  </threadedComment>
  <threadedComment ref="C3" dT="2021-01-26T15:18:20.92" personId="{0D69D066-4C33-4FDE-B5CC-DA372814CD11}" id="{8CFCA002-9945-435B-ACF9-BCFB4437F743}" parentId="{2AFC87BA-4730-4B53-A10E-7E45BCEDD941}">
    <text>Estimates as follows: 
Sept starts- 3490 @ FT 60.68 and PT 553 @ 36.72
January starts- 100@ FT 60.68 and PT 30 @ 36.72
May Starts- 30 @ FT 60.68 and PT 5 @ 36.72
(Slight overall increase to top line)</text>
  </threadedComment>
  <threadedComment ref="C4" dT="2021-01-25T18:43:01.83" personId="{5BFB5DB0-1358-436C-BEEC-9CEFB89E8DE8}" id="{8AC682A2-C1EE-4922-803C-FFB114E0D94D}">
    <text>Yearly donation from School of Graduate studies</text>
  </threadedComment>
  <threadedComment ref="C4" dT="2021-01-26T15:19:37.45" personId="{0D69D066-4C33-4FDE-B5CC-DA372814CD11}" id="{9578EA92-9406-4314-B22B-1E89D097180D}" parentId="{8AC682A2-C1EE-4922-803C-FFB114E0D94D}">
    <text>AR- I will work on formalizing this with Doug.</text>
  </threadedComment>
  <threadedComment ref="C5" dT="2021-01-25T18:43:38.36" personId="{5BFB5DB0-1358-436C-BEEC-9CEFB89E8DE8}" id="{D1562CC7-A138-4B76-988D-7E7B25F973AA}">
    <text>CUPE contribution towards workshop series</text>
  </threadedComment>
  <threadedComment ref="C6" dT="2021-01-25T18:44:10.57" personId="{5BFB5DB0-1358-436C-BEEC-9CEFB89E8DE8}" id="{D1EB7541-5634-495F-9C5B-CF05A42AE74C}">
    <text>Yearly bursary from Studentcare</text>
  </threadedComment>
  <threadedComment ref="C7" dT="2021-01-25T18:44:44.94" personId="{5BFB5DB0-1358-436C-BEEC-9CEFB89E8DE8}" id="{9D606948-AE09-4576-8AF4-1EBECDABFAB5}">
    <text>GSA portion of HSR admin fee</text>
  </threadedComment>
  <threadedComment ref="C7" dT="2021-01-26T15:20:51.72" personId="{0D69D066-4C33-4FDE-B5CC-DA372814CD11}" id="{D2C57E33-CA5F-4077-AEA8-04D87D75658A}" parentId="{9D606948-AE09-4576-8AF4-1EBECDABFAB5}">
    <text>There will be some monies from HSR. Albeit, all stakeholders agreed to less of an administration fee. Although the 2000 was low compared to what was actually taken in for administration.</text>
  </threadedComment>
  <threadedComment ref="C8" dT="2021-01-25T18:45:11.73" personId="{5BFB5DB0-1358-436C-BEEC-9CEFB89E8DE8}" id="{E86F08EE-4BAA-40F5-9125-AA43F9CA807A}">
    <text>Income from advertisements at the Phoenix</text>
  </threadedComment>
  <threadedComment ref="C8" dT="2021-01-26T15:22:19.88" personId="{0D69D066-4C33-4FDE-B5CC-DA372814CD11}" id="{EC1821F0-8666-40E1-B0CC-6C190A42B19B}" parentId="{E86F08EE-4BAA-40F5-9125-AA43F9CA807A}">
    <text>I would suggest this will be much lower this year.</text>
  </threadedComment>
  <threadedComment ref="C9" dT="2021-01-25T18:45:38.69" personId="{5BFB5DB0-1358-436C-BEEC-9CEFB89E8DE8}" id="{62389FA9-7FD9-4C41-98E7-095A755745B6}">
    <text>Interest income from GSA's GICs</text>
  </threadedComment>
  <threadedComment ref="C10" dT="2021-01-25T18:46:05.47" personId="{5BFB5DB0-1358-436C-BEEC-9CEFB89E8DE8}" id="{D978465B-57B0-4040-854C-F489CB182EBE}">
    <text>Income from various GSA events</text>
  </threadedComment>
  <threadedComment ref="C10" dT="2021-01-26T15:28:55.53" personId="{0D69D066-4C33-4FDE-B5CC-DA372814CD11}" id="{7EA1C2EA-B3CB-458C-8CC4-96F066FB2230}" parentId="{D978465B-57B0-4040-854C-F489CB182EBE}">
    <text>We will charge even a nominal fee for some events. Transportation is often one of them.</text>
  </threadedComment>
  <threadedComment ref="C11" dT="2021-01-25T18:46:58.81" personId="{5BFB5DB0-1358-436C-BEEC-9CEFB89E8DE8}" id="{332688C1-D0FE-4FEC-B37A-7CEA10A3D7DF}">
    <text>Dividend paid when Phoenix ends year in a strong financial position</text>
  </threadedComment>
  <threadedComment ref="C11" dT="2021-01-26T15:39:07.30" personId="{0D69D066-4C33-4FDE-B5CC-DA372814CD11}" id="{36973B49-7925-4982-B339-C01894A07CD6}" parentId="{332688C1-D0FE-4FEC-B37A-7CEA10A3D7DF}">
    <text>If we want the Phoenix to cover PhD pitchers</text>
  </threadedComment>
  <threadedComment ref="C12" dT="2021-01-25T18:47:11.74" personId="{5BFB5DB0-1358-436C-BEEC-9CEFB89E8DE8}" id="{1E013525-55E4-43F7-9CD5-27DA24EF67CA}">
    <text>HST rebate</text>
  </threadedComment>
  <threadedComment ref="C17" dT="2021-01-25T18:51:29.91" personId="{5BFB5DB0-1358-436C-BEEC-9CEFB89E8DE8}" id="{223A629E-8E08-482D-9454-BA0B3356BB70}">
    <text>Budgeted office manager's salary with EI and CPP</text>
  </threadedComment>
  <threadedComment ref="C17" dT="2021-01-26T15:29:10.37" personId="{0D69D066-4C33-4FDE-B5CC-DA372814CD11}" id="{C35119BC-8BF1-4144-802C-9A9F84A41F26}" parentId="{223A629E-8E08-482D-9454-BA0B3356BB70}">
    <text>Do we need to reduce the CPP and EI line below?</text>
  </threadedComment>
  <threadedComment ref="C18" dT="2021-01-25T18:53:52.56" personId="{5BFB5DB0-1358-436C-BEEC-9CEFB89E8DE8}" id="{6128216B-E513-462B-B8D3-8F3CE18CE80D}">
    <text>Phoeinix staff EI and CPP</text>
  </threadedComment>
  <threadedComment ref="C19" dT="2021-01-25T18:54:24.02" personId="{5BFB5DB0-1358-436C-BEEC-9CEFB89E8DE8}" id="{D135C985-8F54-493B-BBD9-D5680924A869}">
    <text>Budget amount for GSA stuff development</text>
  </threadedComment>
  <threadedComment ref="C19" dT="2021-01-26T15:29:43.56" personId="{0D69D066-4C33-4FDE-B5CC-DA372814CD11}" id="{DEFA7E3D-0389-4190-A8AC-333F5E17416F}" parentId="{D135C985-8F54-493B-BBD9-D5680924A869}">
    <text>Staff development is contractual. Though we can adjust the number down a bit.</text>
  </threadedComment>
  <threadedComment ref="C21" dT="2021-01-25T18:55:14.16" personId="{5BFB5DB0-1358-436C-BEEC-9CEFB89E8DE8}" id="{E0E43389-9C1C-46B4-AFB0-DE56EF5F184C}">
    <text>Honaria for 4 VPs and President, including CPP and EI</text>
  </threadedComment>
  <threadedComment ref="C22" dT="2021-01-25T18:55:47.91" personId="{5BFB5DB0-1358-436C-BEEC-9CEFB89E8DE8}" id="{F6311D89-6A8E-4635-A8BA-43EDE9BC2EA3}">
    <text>Honararium for CRO</text>
  </threadedComment>
  <threadedComment ref="C25" dT="2021-01-25T20:29:24.25" personId="{5BFB5DB0-1358-436C-BEEC-9CEFB89E8DE8}" id="{55472070-EFC8-4872-8A84-BDC87046D493}">
    <text>I'm unsure is this is a membership dues</text>
  </threadedComment>
  <threadedComment ref="C26" dT="2021-01-25T20:29:47.52" personId="{5BFB5DB0-1358-436C-BEEC-9CEFB89E8DE8}" id="{CC4DA320-54C7-4DA5-B043-941F65296347}">
    <text>Is this membership dues?</text>
  </threadedComment>
  <threadedComment ref="C27" dT="2021-01-25T19:00:24.17" personId="{5BFB5DB0-1358-436C-BEEC-9CEFB89E8DE8}" id="{021682C0-0F66-448E-8FA6-3E5F0BA9E0CD}">
    <text>Covers travels expenses for 2 execs to attend CAGS</text>
  </threadedComment>
  <threadedComment ref="C28" dT="2021-01-25T18:58:11.63" personId="{5BFB5DB0-1358-436C-BEEC-9CEFB89E8DE8}" id="{43CBD8FF-EA71-4CAA-9F89-368595F9B8CF}">
    <text>Budget for travel expenses of GSA staff and executives</text>
  </threadedComment>
  <threadedComment ref="C29" dT="2021-01-25T20:31:30.41" personId="{5BFB5DB0-1358-436C-BEEC-9CEFB89E8DE8}" id="{17AD7816-DBD7-4FBF-A91D-0D36CA55EE2A}">
    <text>Mona mentioned this but I have forgotten what it is for.</text>
  </threadedComment>
  <threadedComment ref="C31" dT="2021-01-25T18:58:48.14" personId="{5BFB5DB0-1358-436C-BEEC-9CEFB89E8DE8}" id="{1718D81A-BF17-4EC0-9798-1BA92EE995E9}">
    <text>For travel awards by the GSA</text>
  </threadedComment>
  <threadedComment ref="C32" dT="2021-01-25T18:59:41.89" personId="{5BFB5DB0-1358-436C-BEEC-9CEFB89E8DE8}" id="{A0F78506-4E73-49FB-B7A1-43F66A897F23}">
    <text>GSA awards</text>
  </threadedComment>
  <threadedComment ref="C33" dT="2021-01-25T20:32:28.38" personId="{5BFB5DB0-1358-436C-BEEC-9CEFB89E8DE8}" id="{EE5F9EC6-9BD8-4E11-BAD3-48BD67D765BE}">
    <text>Bursary for contributions to the GSA</text>
  </threadedComment>
  <threadedComment ref="C34" dT="2021-01-25T20:51:40.95" personId="{5BFB5DB0-1358-436C-BEEC-9CEFB89E8DE8}" id="{15412367-6438-4E66-AA44-331332867AAD}">
    <text>Not sure of the details of this</text>
  </threadedComment>
  <threadedComment ref="C38" dT="2021-01-25T20:32:52.24" personId="{5BFB5DB0-1358-436C-BEEC-9CEFB89E8DE8}" id="{B2D291B8-9ADF-4DE5-B775-148F70B02775}">
    <text>Budget for welcome week events</text>
  </threadedComment>
  <threadedComment ref="C39" dT="2021-01-25T20:33:08.98" personId="{5BFB5DB0-1358-436C-BEEC-9CEFB89E8DE8}" id="{4BC32EF8-1FF9-4CE2-BB0F-045E72CE6F32}">
    <text>Social events budget</text>
  </threadedComment>
  <threadedComment ref="C40" dT="2021-01-25T20:33:37.46" personId="{5BFB5DB0-1358-436C-BEEC-9CEFB89E8DE8}" id="{B7C10815-8AA0-405D-8DDC-12114AF7F9C2}">
    <text>Budget for external bodies seeking sponsorship</text>
  </threadedComment>
  <threadedComment ref="C42" dT="2021-01-25T20:34:10.30" personId="{5BFB5DB0-1358-436C-BEEC-9CEFB89E8DE8}" id="{63E49C32-EC0A-48FE-9FF6-CD31F3E0EC59}">
    <text>Sponsorship budget for organizations/groups on campus</text>
  </threadedComment>
  <threadedComment ref="C43" dT="2021-01-25T20:35:24.35" personId="{5BFB5DB0-1358-436C-BEEC-9CEFB89E8DE8}" id="{549CC52E-E643-4383-9082-215E1D9FE40F}">
    <text>Budget for free beer pitcher from Phoenix to graduate students who defend their thesis</text>
  </threadedComment>
  <threadedComment ref="C45" dT="2021-01-25T20:42:03.21" personId="{5BFB5DB0-1358-436C-BEEC-9CEFB89E8DE8}" id="{65C7EEA4-B7B2-4338-A814-2F482068C54B}">
    <text>Seed funding to GSA ratified clubs.</text>
  </threadedComment>
  <threadedComment ref="C46" dT="2021-01-25T20:45:57.11" personId="{5BFB5DB0-1358-436C-BEEC-9CEFB89E8DE8}" id="{884A44ED-278A-40A8-8447-31290BB15394}">
    <text>Event funding for  GSA ratified clubs</text>
  </threadedComment>
  <threadedComment ref="C48" dT="2021-01-25T20:47:31.54" personId="{5BFB5DB0-1358-436C-BEEC-9CEFB89E8DE8}" id="{D1965A5D-DDC5-452E-82E0-88157DD29A3B}">
    <text>Budget for snacks for GSA meetings and AGM</text>
  </threadedComment>
  <threadedComment ref="C49" dT="2021-01-25T20:48:02.58" personId="{5BFB5DB0-1358-436C-BEEC-9CEFB89E8DE8}" id="{F5F2203F-2CB3-482E-8773-0E6CEE7C93C0}">
    <text>Budget for postage</text>
  </threadedComment>
  <threadedComment ref="C50" dT="2021-01-25T20:48:32.85" personId="{5BFB5DB0-1358-436C-BEEC-9CEFB89E8DE8}" id="{2C937AE3-151B-471F-97E6-19DF8FE46D6C}">
    <text>Various office supplies</text>
  </threadedComment>
  <threadedComment ref="C51" dT="2021-01-25T20:49:11.13" personId="{5BFB5DB0-1358-436C-BEEC-9CEFB89E8DE8}" id="{C97E9976-AE26-457C-AD28-D3B145BE21C5}">
    <text>For the phone at the GSA office</text>
  </threadedComment>
  <threadedComment ref="C52" dT="2021-01-25T20:50:00.88" personId="{5BFB5DB0-1358-436C-BEEC-9CEFB89E8DE8}" id="{5F11C6C8-FAAE-45E9-9F35-9798945FA29C}">
    <text>Various GSA swag items</text>
  </threadedComment>
  <threadedComment ref="C53" dT="2021-01-25T20:50:19.16" personId="{5BFB5DB0-1358-436C-BEEC-9CEFB89E8DE8}" id="{38ED9947-6856-4E40-8205-218B1F705190}">
    <text>Bank fees</text>
  </threadedComment>
  <threadedComment ref="C56" dT="2021-01-25T20:51:09.10" personId="{5BFB5DB0-1358-436C-BEEC-9CEFB89E8DE8}" id="{A53CCA93-89EF-4E10-8B6C-ABAFCB01E928}">
    <text>Towards airport pick up of international students</text>
  </threadedComment>
  <threadedComment ref="C57" dT="2021-01-25T20:52:19.95" personId="{5BFB5DB0-1358-436C-BEEC-9CEFB89E8DE8}" id="{AA69344A-CD0C-4C59-954C-F72A8BAA7C5D}">
    <text>GSA's matching contribution to contribution made by SGS</text>
  </threadedComment>
  <threadedComment ref="C58" dT="2021-01-25T20:53:31.76" personId="{5BFB5DB0-1358-436C-BEEC-9CEFB89E8DE8}" id="{EDC67629-5B5D-4DDC-ADFB-C0785B191985}">
    <text>Could not differentiate between this and council special initiative</text>
  </threadedComment>
  <threadedComment ref="C60" dT="2021-01-25T20:54:21.04" personId="{5BFB5DB0-1358-436C-BEEC-9CEFB89E8DE8}" id="{CE472A06-B7FF-479F-8024-EAFFC9210139}">
    <text>Cost for running GSA elections</text>
  </threadedComment>
  <threadedComment ref="C62" dT="2021-01-25T20:55:01.83" personId="{5BFB5DB0-1358-436C-BEEC-9CEFB89E8DE8}" id="{234F0B64-D2F1-4418-A395-2F6840509DE0}">
    <text>Commercial insurance coverage for Phoenix/GSA</text>
  </threadedComment>
  <threadedComment ref="C63" dT="2021-01-25T20:55:32.18" personId="{5BFB5DB0-1358-436C-BEEC-9CEFB89E8DE8}" id="{7C8DBD10-C5E0-4657-B2E5-CE48658BEE39}">
    <text>Insurance coverage for GSA board members</text>
  </threadedComment>
  <threadedComment ref="C65" dT="2021-01-25T20:56:20.32" personId="{5BFB5DB0-1358-436C-BEEC-9CEFB89E8DE8}" id="{85EB3CD5-308E-436A-B214-6CE2C9C51FAE}">
    <text>Various legal services</text>
  </threadedComment>
  <threadedComment ref="C66" dT="2021-01-25T20:56:59.54" personId="{5BFB5DB0-1358-436C-BEEC-9CEFB89E8DE8}" id="{26899F34-DBB1-4E40-9892-3481C7188FDB}">
    <text>Towards improvement of GSA operations</text>
  </threadedComment>
  <threadedComment ref="C67" dT="2021-01-25T20:57:21.72" personId="{5BFB5DB0-1358-436C-BEEC-9CEFB89E8DE8}" id="{84DE386C-7D1E-4F34-A75D-FC8F7D876442}">
    <text>Accounting fees (Nadeem?)</text>
  </threadedComment>
  <threadedComment ref="C68" dT="2021-01-25T20:57:39.18" personId="{5BFB5DB0-1358-436C-BEEC-9CEFB89E8DE8}" id="{607E83A9-F42F-4BB6-98CC-61C1AEE63D03}">
    <text>Annual audit fees</text>
  </threadedComment>
  <threadedComment ref="C69" dT="2021-01-25T20:58:08.87" personId="{5BFB5DB0-1358-436C-BEEC-9CEFB89E8DE8}" id="{7F6D01A7-5DAC-480C-BE51-FE87F7E5491F}">
    <text>Towards maintenance of GSA website</text>
  </threadedComment>
  <threadedComment ref="C70" dT="2021-01-25T20:58:30.55" personId="{5BFB5DB0-1358-436C-BEEC-9CEFB89E8DE8}" id="{2B3011B2-6E63-4FF6-ABA0-27428596FD3B}">
    <text>Other IT related charges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0"/>
  <sheetViews>
    <sheetView view="pageBreakPreview" zoomScale="120" zoomScaleNormal="70" zoomScalePageLayoutView="120" workbookViewId="0">
      <pane ySplit="1" topLeftCell="A63" activePane="bottomLeft" state="frozen"/>
      <selection activeCell="G3" sqref="G3"/>
      <selection pane="bottomLeft" activeCell="G3" sqref="G3"/>
    </sheetView>
  </sheetViews>
  <sheetFormatPr defaultColWidth="8.81640625" defaultRowHeight="12.5" x14ac:dyDescent="0.25"/>
  <cols>
    <col min="1" max="1" width="39" customWidth="1"/>
    <col min="2" max="2" width="25.81640625" hidden="1" customWidth="1"/>
    <col min="3" max="3" width="17.1796875" customWidth="1"/>
    <col min="4" max="4" width="24.453125" style="1" hidden="1" customWidth="1"/>
    <col min="5" max="7" width="14.453125" style="2" customWidth="1"/>
    <col min="8" max="8" width="22.7265625" style="2" hidden="1" customWidth="1"/>
    <col min="9" max="9" width="17.453125" style="3" customWidth="1"/>
    <col min="10" max="10" width="17.453125" style="1" customWidth="1"/>
    <col min="11" max="11" width="17.453125" style="2" customWidth="1"/>
    <col min="12" max="12" width="8.54296875" customWidth="1"/>
    <col min="13" max="13" width="23.1796875" customWidth="1"/>
    <col min="14" max="17" width="8.54296875" customWidth="1"/>
    <col min="18" max="18" width="13.1796875" customWidth="1"/>
    <col min="19" max="1026" width="8.54296875" customWidth="1"/>
  </cols>
  <sheetData>
    <row r="1" spans="1:16" ht="34.5" customHeight="1" x14ac:dyDescent="0.35">
      <c r="A1" s="4" t="s">
        <v>0</v>
      </c>
      <c r="B1" s="5" t="s">
        <v>1</v>
      </c>
      <c r="C1" s="6" t="s">
        <v>2</v>
      </c>
      <c r="D1" s="7" t="s">
        <v>3</v>
      </c>
      <c r="E1" s="7" t="s">
        <v>4</v>
      </c>
      <c r="F1" s="7" t="s">
        <v>5</v>
      </c>
      <c r="G1" s="7" t="s">
        <v>6</v>
      </c>
      <c r="H1" s="8" t="s">
        <v>7</v>
      </c>
      <c r="I1" s="9" t="s">
        <v>8</v>
      </c>
      <c r="J1" s="7" t="s">
        <v>9</v>
      </c>
      <c r="K1" s="10" t="s">
        <v>10</v>
      </c>
      <c r="L1" s="11"/>
      <c r="M1" s="12"/>
    </row>
    <row r="2" spans="1:16" ht="14.5" x14ac:dyDescent="0.35">
      <c r="A2" s="13" t="s">
        <v>11</v>
      </c>
      <c r="B2" s="13">
        <f>SUM(B3:B12)</f>
        <v>271367</v>
      </c>
      <c r="C2" s="13">
        <f>SUM(C3:C12)</f>
        <v>0</v>
      </c>
      <c r="D2" s="13">
        <f>SUM(D3:D12)</f>
        <v>269745.51</v>
      </c>
      <c r="E2" s="13">
        <f>SUM(E3:E12)</f>
        <v>271294.03999999998</v>
      </c>
      <c r="F2" s="13"/>
      <c r="G2" s="13"/>
      <c r="H2" s="13" t="e">
        <f>SUM(H3:H12)+E2</f>
        <v>#REF!</v>
      </c>
      <c r="I2" s="13" t="e">
        <f>SUM(#REF!-E2)</f>
        <v>#REF!</v>
      </c>
      <c r="J2" s="13">
        <f>SUM(J3:J12)</f>
        <v>312832.46999999997</v>
      </c>
      <c r="K2" s="13"/>
      <c r="L2" s="11"/>
      <c r="M2" s="12"/>
    </row>
    <row r="3" spans="1:16" ht="14.5" x14ac:dyDescent="0.35">
      <c r="A3" s="14" t="s">
        <v>12</v>
      </c>
      <c r="B3" s="15">
        <v>229867</v>
      </c>
      <c r="C3" s="16" t="s">
        <v>13</v>
      </c>
      <c r="D3" s="17">
        <v>241075.15</v>
      </c>
      <c r="E3" s="17">
        <v>248282.47</v>
      </c>
      <c r="F3" s="17"/>
      <c r="G3" s="17"/>
      <c r="H3" s="17">
        <v>7500</v>
      </c>
      <c r="I3" s="18" t="e">
        <f>#REF!-E3</f>
        <v>#REF!</v>
      </c>
      <c r="J3" s="17">
        <f>SUM(E3:H3)</f>
        <v>255782.47</v>
      </c>
      <c r="K3" s="17" t="s">
        <v>14</v>
      </c>
      <c r="L3" s="11"/>
      <c r="M3" s="12"/>
    </row>
    <row r="4" spans="1:16" ht="14.5" x14ac:dyDescent="0.35">
      <c r="A4" s="14" t="s">
        <v>15</v>
      </c>
      <c r="B4" s="14">
        <v>13500</v>
      </c>
      <c r="C4" s="14"/>
      <c r="D4" s="19">
        <v>13500</v>
      </c>
      <c r="E4" s="19">
        <v>0</v>
      </c>
      <c r="F4" s="19"/>
      <c r="G4" s="19"/>
      <c r="H4" s="17" t="e">
        <f>SUM(#REF!-E4)</f>
        <v>#REF!</v>
      </c>
      <c r="I4" s="18" t="e">
        <f>#REF!-E4</f>
        <v>#REF!</v>
      </c>
      <c r="J4" s="17">
        <v>13500</v>
      </c>
      <c r="K4" s="17" t="s">
        <v>16</v>
      </c>
      <c r="L4" s="11"/>
      <c r="M4" s="12"/>
      <c r="N4" s="20"/>
      <c r="O4" s="20"/>
    </row>
    <row r="5" spans="1:16" ht="14.5" x14ac:dyDescent="0.35">
      <c r="A5" s="14" t="s">
        <v>17</v>
      </c>
      <c r="B5" s="14">
        <v>10000</v>
      </c>
      <c r="C5" s="14"/>
      <c r="D5" s="19">
        <f>5000+2000+1000</f>
        <v>8000</v>
      </c>
      <c r="E5" s="19">
        <v>15000</v>
      </c>
      <c r="F5" s="19"/>
      <c r="G5" s="19"/>
      <c r="H5" s="17">
        <v>0</v>
      </c>
      <c r="I5" s="18" t="e">
        <f>#REF!-E5</f>
        <v>#REF!</v>
      </c>
      <c r="J5" s="17">
        <f>SUM(5000+5000)+2000</f>
        <v>12000</v>
      </c>
      <c r="K5" s="17" t="s">
        <v>18</v>
      </c>
      <c r="L5" s="11"/>
      <c r="M5" s="12"/>
      <c r="N5" s="20"/>
      <c r="O5" s="20"/>
    </row>
    <row r="6" spans="1:16" ht="14.5" x14ac:dyDescent="0.35">
      <c r="A6" s="14" t="s">
        <v>19</v>
      </c>
      <c r="B6" s="14">
        <v>1000</v>
      </c>
      <c r="C6" s="14"/>
      <c r="D6" s="21">
        <v>0</v>
      </c>
      <c r="E6" s="21">
        <v>3000</v>
      </c>
      <c r="F6" s="21"/>
      <c r="G6" s="21"/>
      <c r="H6" s="17">
        <v>0</v>
      </c>
      <c r="I6" s="18" t="e">
        <f>#REF!-E6</f>
        <v>#REF!</v>
      </c>
      <c r="J6" s="17">
        <v>3000</v>
      </c>
      <c r="K6" s="17" t="s">
        <v>20</v>
      </c>
      <c r="L6" s="11"/>
      <c r="M6" s="12"/>
      <c r="O6" s="22"/>
    </row>
    <row r="7" spans="1:16" ht="14.5" x14ac:dyDescent="0.35">
      <c r="A7" s="14" t="s">
        <v>21</v>
      </c>
      <c r="B7" s="14">
        <v>3500</v>
      </c>
      <c r="C7" s="14"/>
      <c r="D7" s="21">
        <v>3301.41</v>
      </c>
      <c r="E7" s="21">
        <v>0</v>
      </c>
      <c r="F7" s="21"/>
      <c r="G7" s="21"/>
      <c r="H7" s="17" t="e">
        <f>SUM(#REF!-E7)</f>
        <v>#REF!</v>
      </c>
      <c r="I7" s="18" t="e">
        <f>#REF!-E7</f>
        <v>#REF!</v>
      </c>
      <c r="J7" s="17">
        <v>3300</v>
      </c>
      <c r="K7" s="17" t="s">
        <v>22</v>
      </c>
      <c r="L7" s="11"/>
      <c r="M7" s="12"/>
    </row>
    <row r="8" spans="1:16" ht="14.5" x14ac:dyDescent="0.35">
      <c r="A8" s="14" t="s">
        <v>23</v>
      </c>
      <c r="B8" s="14">
        <v>0</v>
      </c>
      <c r="C8" s="14"/>
      <c r="D8" s="21">
        <v>0</v>
      </c>
      <c r="E8" s="21">
        <v>142.16999999999999</v>
      </c>
      <c r="F8" s="21"/>
      <c r="G8" s="21"/>
      <c r="H8" s="17">
        <v>0</v>
      </c>
      <c r="I8" s="18" t="e">
        <f>#REF!-E8</f>
        <v>#REF!</v>
      </c>
      <c r="J8" s="17">
        <v>250</v>
      </c>
      <c r="K8" s="17" t="s">
        <v>24</v>
      </c>
      <c r="L8" s="11"/>
      <c r="M8" s="12"/>
    </row>
    <row r="9" spans="1:16" ht="14.5" x14ac:dyDescent="0.35">
      <c r="A9" s="14" t="s">
        <v>25</v>
      </c>
      <c r="B9" s="14">
        <v>0</v>
      </c>
      <c r="C9" s="14"/>
      <c r="D9" s="21">
        <v>0</v>
      </c>
      <c r="E9" s="21">
        <v>2079</v>
      </c>
      <c r="F9" s="21"/>
      <c r="G9" s="21"/>
      <c r="H9" s="23">
        <v>3000</v>
      </c>
      <c r="I9" s="18" t="e">
        <f>#REF!-E9</f>
        <v>#REF!</v>
      </c>
      <c r="J9" s="17">
        <f>5000</f>
        <v>5000</v>
      </c>
      <c r="K9" s="17" t="s">
        <v>26</v>
      </c>
      <c r="L9" s="11"/>
      <c r="M9" s="12"/>
    </row>
    <row r="10" spans="1:16" ht="14.5" x14ac:dyDescent="0.35">
      <c r="A10" s="14" t="s">
        <v>27</v>
      </c>
      <c r="B10" s="24">
        <v>3500</v>
      </c>
      <c r="C10" s="14"/>
      <c r="D10" s="24">
        <v>3868.95</v>
      </c>
      <c r="E10" s="21">
        <v>2790.4</v>
      </c>
      <c r="F10" s="21"/>
      <c r="G10" s="21"/>
      <c r="H10" s="17" t="e">
        <f>SUM(#REF!-E10)</f>
        <v>#REF!</v>
      </c>
      <c r="I10" s="18" t="e">
        <f>#REF!-E10</f>
        <v>#REF!</v>
      </c>
      <c r="J10" s="17">
        <v>3500</v>
      </c>
      <c r="K10" s="17" t="s">
        <v>28</v>
      </c>
      <c r="L10" s="11"/>
      <c r="M10" s="12"/>
    </row>
    <row r="11" spans="1:16" ht="14.5" x14ac:dyDescent="0.35">
      <c r="A11" s="14" t="s">
        <v>29</v>
      </c>
      <c r="B11" s="14">
        <v>10000</v>
      </c>
      <c r="C11" s="16" t="s">
        <v>30</v>
      </c>
      <c r="D11" s="21">
        <v>0</v>
      </c>
      <c r="E11" s="21">
        <v>0</v>
      </c>
      <c r="F11" s="21"/>
      <c r="G11" s="21"/>
      <c r="H11" s="17" t="e">
        <f>SUM(#REF!-E11)</f>
        <v>#REF!</v>
      </c>
      <c r="I11" s="18" t="e">
        <f>#REF!-E11</f>
        <v>#REF!</v>
      </c>
      <c r="J11" s="17">
        <v>15000</v>
      </c>
      <c r="K11" s="17" t="s">
        <v>31</v>
      </c>
      <c r="L11" s="11"/>
      <c r="M11" s="12"/>
    </row>
    <row r="12" spans="1:16" ht="14.5" x14ac:dyDescent="0.35">
      <c r="A12" s="14" t="s">
        <v>32</v>
      </c>
      <c r="B12" s="14"/>
      <c r="C12" s="16">
        <v>0</v>
      </c>
      <c r="D12" s="21">
        <v>0</v>
      </c>
      <c r="E12" s="21">
        <v>0</v>
      </c>
      <c r="F12" s="21"/>
      <c r="G12" s="21"/>
      <c r="H12" s="17">
        <v>1434</v>
      </c>
      <c r="I12" s="18">
        <v>0</v>
      </c>
      <c r="J12" s="17">
        <v>1500</v>
      </c>
      <c r="K12" s="17" t="s">
        <v>33</v>
      </c>
      <c r="L12" s="11"/>
      <c r="M12" s="12"/>
    </row>
    <row r="13" spans="1:16" ht="18.5" x14ac:dyDescent="0.45">
      <c r="A13" s="25" t="s">
        <v>34</v>
      </c>
      <c r="B13" s="26"/>
      <c r="C13" s="26"/>
      <c r="D13" s="26"/>
      <c r="E13" s="26"/>
      <c r="F13" s="26"/>
      <c r="G13" s="26"/>
      <c r="H13" s="26"/>
      <c r="I13" s="26"/>
      <c r="J13" s="27"/>
      <c r="K13" s="27"/>
      <c r="L13" s="11"/>
      <c r="M13" s="12"/>
    </row>
    <row r="14" spans="1:16" ht="14.5" x14ac:dyDescent="0.35">
      <c r="A14" s="28" t="s">
        <v>35</v>
      </c>
      <c r="B14" s="28">
        <f t="shared" ref="B14:H14" si="0">SUM(B15:B17)</f>
        <v>95000</v>
      </c>
      <c r="C14" s="28">
        <f t="shared" si="0"/>
        <v>0</v>
      </c>
      <c r="D14" s="28">
        <f t="shared" si="0"/>
        <v>90227.41</v>
      </c>
      <c r="E14" s="28">
        <f t="shared" si="0"/>
        <v>44101.72</v>
      </c>
      <c r="F14" s="28"/>
      <c r="G14" s="28"/>
      <c r="H14" s="29" t="e">
        <f t="shared" si="0"/>
        <v>#REF!</v>
      </c>
      <c r="I14" s="30" t="e">
        <f>SUM(#REF!-E14)</f>
        <v>#REF!</v>
      </c>
      <c r="J14" s="28">
        <f>SUM(J15:J17)</f>
        <v>104042.88</v>
      </c>
      <c r="K14" s="28"/>
      <c r="L14" s="11"/>
      <c r="M14" s="12"/>
    </row>
    <row r="15" spans="1:16" ht="14.5" x14ac:dyDescent="0.35">
      <c r="A15" s="31" t="s">
        <v>36</v>
      </c>
      <c r="B15" s="32">
        <v>75000</v>
      </c>
      <c r="C15" s="16" t="s">
        <v>37</v>
      </c>
      <c r="D15" s="33">
        <f>67426.86+3040.28</f>
        <v>70467.14</v>
      </c>
      <c r="E15" s="34">
        <f>32621.42+1906.18</f>
        <v>34527.599999999999</v>
      </c>
      <c r="F15" s="151"/>
      <c r="G15" s="151"/>
      <c r="H15" s="18" t="e">
        <f>SUM(#REF!-E15)</f>
        <v>#REF!</v>
      </c>
      <c r="I15" s="18" t="e">
        <f>#REF!-E15</f>
        <v>#REF!</v>
      </c>
      <c r="J15" s="17">
        <v>75000</v>
      </c>
      <c r="K15" s="17" t="s">
        <v>38</v>
      </c>
      <c r="L15" s="11"/>
      <c r="M15" s="12"/>
    </row>
    <row r="16" spans="1:16" ht="14.5" x14ac:dyDescent="0.35">
      <c r="A16" s="31" t="s">
        <v>39</v>
      </c>
      <c r="B16" s="32">
        <v>18500</v>
      </c>
      <c r="C16" s="14"/>
      <c r="D16" s="35">
        <v>18396.400000000001</v>
      </c>
      <c r="E16" s="36">
        <v>9574.1200000000008</v>
      </c>
      <c r="F16" s="152"/>
      <c r="G16" s="152"/>
      <c r="H16" s="18" t="e">
        <f>SUM(#REF!-E16)</f>
        <v>#REF!</v>
      </c>
      <c r="I16" s="18" t="e">
        <f>#REF!-E16</f>
        <v>#REF!</v>
      </c>
      <c r="J16" s="17">
        <f>SUM(18.23*28)*52</f>
        <v>26542.880000000001</v>
      </c>
      <c r="K16" s="17" t="s">
        <v>40</v>
      </c>
      <c r="L16" s="11"/>
      <c r="M16" s="12"/>
      <c r="P16" s="37"/>
    </row>
    <row r="17" spans="1:18" ht="14.5" x14ac:dyDescent="0.35">
      <c r="A17" s="38" t="s">
        <v>41</v>
      </c>
      <c r="B17" s="14">
        <v>1500</v>
      </c>
      <c r="C17" s="16" t="s">
        <v>42</v>
      </c>
      <c r="D17" s="33">
        <v>1363.87</v>
      </c>
      <c r="E17" s="33">
        <v>0</v>
      </c>
      <c r="F17" s="153"/>
      <c r="G17" s="153"/>
      <c r="H17" s="18" t="e">
        <f>SUM(#REF!-E17)</f>
        <v>#REF!</v>
      </c>
      <c r="I17" s="18" t="e">
        <f>#REF!-E17</f>
        <v>#REF!</v>
      </c>
      <c r="J17" s="17">
        <v>2500</v>
      </c>
      <c r="K17" s="17" t="s">
        <v>43</v>
      </c>
      <c r="L17" s="11"/>
      <c r="M17" s="12"/>
      <c r="R17" s="39"/>
    </row>
    <row r="18" spans="1:18" ht="14.5" x14ac:dyDescent="0.35">
      <c r="A18" s="28" t="s">
        <v>44</v>
      </c>
      <c r="B18" s="28">
        <f>SUM(B19:B21)</f>
        <v>35800</v>
      </c>
      <c r="C18" s="28">
        <f>SUM(C19:C21)</f>
        <v>0</v>
      </c>
      <c r="D18" s="28">
        <f>SUM(D19:D21)</f>
        <v>31502.240000000002</v>
      </c>
      <c r="E18" s="28">
        <f>SUM(E19:E21)</f>
        <v>12026.76</v>
      </c>
      <c r="F18" s="28"/>
      <c r="G18" s="28"/>
      <c r="H18" s="29" t="e">
        <f>SUM(#REF!-E18)</f>
        <v>#REF!</v>
      </c>
      <c r="I18" s="30" t="e">
        <f>SUM(I19:I21)</f>
        <v>#REF!</v>
      </c>
      <c r="J18" s="28">
        <f>SUM(J19:J21)</f>
        <v>35156.160000000003</v>
      </c>
      <c r="K18" s="28"/>
      <c r="L18" s="11"/>
      <c r="M18" s="40"/>
      <c r="P18" s="39"/>
    </row>
    <row r="19" spans="1:18" ht="24" customHeight="1" x14ac:dyDescent="0.35">
      <c r="A19" s="31" t="s">
        <v>45</v>
      </c>
      <c r="B19" s="14">
        <v>34500</v>
      </c>
      <c r="C19" s="165" t="s">
        <v>46</v>
      </c>
      <c r="D19" s="33">
        <v>30752.240000000002</v>
      </c>
      <c r="E19" s="33">
        <v>12026.76</v>
      </c>
      <c r="F19" s="153"/>
      <c r="G19" s="153"/>
      <c r="H19" s="18" t="e">
        <f>SUM(#REF!-E19)</f>
        <v>#REF!</v>
      </c>
      <c r="I19" s="18" t="e">
        <f>#REF!-E19</f>
        <v>#REF!</v>
      </c>
      <c r="J19" s="23">
        <f>SUM(367*26)+((233.79*4)*26)</f>
        <v>33856.160000000003</v>
      </c>
      <c r="K19" s="17" t="s">
        <v>47</v>
      </c>
      <c r="L19" s="11"/>
      <c r="M19" s="166"/>
    </row>
    <row r="20" spans="1:18" ht="14.5" x14ac:dyDescent="0.35">
      <c r="A20" s="31" t="s">
        <v>48</v>
      </c>
      <c r="B20" s="14">
        <v>800</v>
      </c>
      <c r="C20" s="165"/>
      <c r="D20" s="21">
        <v>750</v>
      </c>
      <c r="E20" s="21">
        <v>0</v>
      </c>
      <c r="F20" s="154"/>
      <c r="G20" s="154"/>
      <c r="H20" s="18" t="e">
        <f>SUM(#REF!-E20)</f>
        <v>#REF!</v>
      </c>
      <c r="I20" s="18" t="e">
        <f>#REF!-E20</f>
        <v>#REF!</v>
      </c>
      <c r="J20" s="17">
        <v>800</v>
      </c>
      <c r="K20" s="17"/>
      <c r="L20" s="11"/>
      <c r="M20" s="166"/>
      <c r="R20" s="39"/>
    </row>
    <row r="21" spans="1:18" ht="14.5" x14ac:dyDescent="0.35">
      <c r="A21" s="31" t="s">
        <v>49</v>
      </c>
      <c r="B21" s="14">
        <v>500</v>
      </c>
      <c r="C21" s="165"/>
      <c r="D21" s="21">
        <v>0</v>
      </c>
      <c r="E21" s="21">
        <v>0</v>
      </c>
      <c r="F21" s="154"/>
      <c r="G21" s="154"/>
      <c r="H21" s="18" t="e">
        <f>SUM(#REF!-E21)</f>
        <v>#REF!</v>
      </c>
      <c r="I21" s="18" t="e">
        <f>#REF!-E21</f>
        <v>#REF!</v>
      </c>
      <c r="J21" s="17">
        <v>500</v>
      </c>
      <c r="K21" s="17" t="s">
        <v>50</v>
      </c>
      <c r="L21" s="11"/>
      <c r="M21" s="166"/>
      <c r="R21" s="39"/>
    </row>
    <row r="22" spans="1:18" ht="14.5" x14ac:dyDescent="0.35">
      <c r="A22" s="28" t="s">
        <v>51</v>
      </c>
      <c r="B22" s="28">
        <v>4200</v>
      </c>
      <c r="C22" s="14"/>
      <c r="D22" s="28">
        <v>2054.3000000000002</v>
      </c>
      <c r="E22" s="29">
        <v>975.59</v>
      </c>
      <c r="F22" s="29"/>
      <c r="G22" s="29"/>
      <c r="H22" s="29">
        <v>3000</v>
      </c>
      <c r="I22" s="30">
        <v>3000</v>
      </c>
      <c r="J22" s="28">
        <v>4000</v>
      </c>
      <c r="K22" s="28" t="s">
        <v>52</v>
      </c>
      <c r="L22" s="11"/>
      <c r="M22" s="12"/>
      <c r="R22" s="39"/>
    </row>
    <row r="23" spans="1:18" ht="14.5" x14ac:dyDescent="0.35">
      <c r="A23" s="28" t="s">
        <v>53</v>
      </c>
      <c r="B23" s="28">
        <f>SUM(B24:B28)</f>
        <v>3800</v>
      </c>
      <c r="C23" s="28">
        <f>SUM(C24:C28)</f>
        <v>0</v>
      </c>
      <c r="D23" s="28">
        <f>SUM(D24:D28)</f>
        <v>9439.17</v>
      </c>
      <c r="E23" s="29">
        <f>SUM(E24:E28)</f>
        <v>4268.12</v>
      </c>
      <c r="F23" s="29"/>
      <c r="G23" s="29"/>
      <c r="H23" s="29" t="e">
        <f>SUM(#REF!-E23)</f>
        <v>#REF!</v>
      </c>
      <c r="I23" s="30" t="e">
        <f>#REF!-E23</f>
        <v>#REF!</v>
      </c>
      <c r="J23" s="28">
        <f>SUM(J24:J28)</f>
        <v>9650</v>
      </c>
      <c r="K23" s="28"/>
      <c r="L23" s="11"/>
      <c r="M23" s="12"/>
      <c r="R23" s="39"/>
    </row>
    <row r="24" spans="1:18" ht="14.5" x14ac:dyDescent="0.35">
      <c r="A24" s="31" t="s">
        <v>54</v>
      </c>
      <c r="B24" s="14">
        <v>0</v>
      </c>
      <c r="C24" s="14"/>
      <c r="D24" s="21">
        <v>1996.13</v>
      </c>
      <c r="E24" s="21">
        <v>0</v>
      </c>
      <c r="F24" s="154"/>
      <c r="G24" s="154"/>
      <c r="H24" s="18" t="e">
        <f>SUM(#REF!-E24)</f>
        <v>#REF!</v>
      </c>
      <c r="I24" s="18" t="e">
        <f>#REF!-E24</f>
        <v>#REF!</v>
      </c>
      <c r="J24" s="17">
        <v>1500</v>
      </c>
      <c r="K24" s="17" t="s">
        <v>55</v>
      </c>
      <c r="L24" s="11"/>
      <c r="M24" s="12"/>
    </row>
    <row r="25" spans="1:18" ht="14.5" x14ac:dyDescent="0.35">
      <c r="A25" s="31" t="s">
        <v>56</v>
      </c>
      <c r="B25" s="14">
        <v>0</v>
      </c>
      <c r="C25" s="14"/>
      <c r="D25" s="41">
        <v>800</v>
      </c>
      <c r="E25" s="41">
        <v>200</v>
      </c>
      <c r="F25" s="155"/>
      <c r="G25" s="155"/>
      <c r="H25" s="18" t="e">
        <f>SUM(#REF!-E25)</f>
        <v>#REF!</v>
      </c>
      <c r="I25" s="18" t="e">
        <f>#REF!-E25</f>
        <v>#REF!</v>
      </c>
      <c r="J25" s="17">
        <v>800</v>
      </c>
      <c r="K25" s="17" t="s">
        <v>57</v>
      </c>
      <c r="L25" s="11"/>
      <c r="M25" s="12"/>
    </row>
    <row r="26" spans="1:18" ht="14.5" x14ac:dyDescent="0.35">
      <c r="A26" s="31" t="s">
        <v>58</v>
      </c>
      <c r="B26" s="14">
        <v>0</v>
      </c>
      <c r="C26" s="14"/>
      <c r="D26" s="41">
        <v>2035</v>
      </c>
      <c r="E26" s="41">
        <v>1977.65</v>
      </c>
      <c r="F26" s="155"/>
      <c r="G26" s="155"/>
      <c r="H26" s="18" t="e">
        <f>SUM(#REF!-E26)</f>
        <v>#REF!</v>
      </c>
      <c r="I26" s="18" t="e">
        <f>#REF!-E26</f>
        <v>#REF!</v>
      </c>
      <c r="J26" s="17">
        <v>2500</v>
      </c>
      <c r="K26" s="17" t="s">
        <v>59</v>
      </c>
      <c r="L26" s="11"/>
      <c r="M26" s="12"/>
    </row>
    <row r="27" spans="1:18" ht="14.5" x14ac:dyDescent="0.35">
      <c r="A27" s="31" t="s">
        <v>60</v>
      </c>
      <c r="B27" s="42">
        <v>3500</v>
      </c>
      <c r="C27" s="14"/>
      <c r="D27" s="21">
        <v>4473.8900000000003</v>
      </c>
      <c r="E27" s="21">
        <v>1743.47</v>
      </c>
      <c r="F27" s="154"/>
      <c r="G27" s="154"/>
      <c r="H27" s="18" t="e">
        <f>SUM(#REF!-E27)</f>
        <v>#REF!</v>
      </c>
      <c r="I27" s="18" t="e">
        <f>#REF!-E27</f>
        <v>#REF!</v>
      </c>
      <c r="J27" s="17">
        <v>4500</v>
      </c>
      <c r="K27" s="17" t="s">
        <v>61</v>
      </c>
      <c r="L27" s="11"/>
      <c r="M27" s="12"/>
    </row>
    <row r="28" spans="1:18" ht="14.5" x14ac:dyDescent="0.35">
      <c r="A28" s="31" t="s">
        <v>62</v>
      </c>
      <c r="B28" s="42">
        <v>300</v>
      </c>
      <c r="C28" s="14"/>
      <c r="D28" s="43">
        <v>134.15</v>
      </c>
      <c r="E28" s="21">
        <v>347</v>
      </c>
      <c r="F28" s="154"/>
      <c r="G28" s="154"/>
      <c r="H28" s="18" t="e">
        <f>SUM(#REF!-E28)</f>
        <v>#REF!</v>
      </c>
      <c r="I28" s="18" t="e">
        <f>#REF!-E28</f>
        <v>#REF!</v>
      </c>
      <c r="J28" s="17">
        <v>350</v>
      </c>
      <c r="K28" s="17" t="s">
        <v>63</v>
      </c>
      <c r="L28" s="11"/>
      <c r="M28" s="12"/>
    </row>
    <row r="29" spans="1:18" ht="17.25" customHeight="1" x14ac:dyDescent="0.35">
      <c r="A29" s="28" t="s">
        <v>64</v>
      </c>
      <c r="B29" s="28">
        <f>SUM(B30:B32)</f>
        <v>27600</v>
      </c>
      <c r="C29" s="28">
        <f>SUM(C30:C32)</f>
        <v>0</v>
      </c>
      <c r="D29" s="28">
        <f>SUM(D30:D32)</f>
        <v>26735.9</v>
      </c>
      <c r="E29" s="28">
        <f>SUM(E30:E32)</f>
        <v>19500</v>
      </c>
      <c r="F29" s="28"/>
      <c r="G29" s="28"/>
      <c r="H29" s="29" t="e">
        <f>SUM(#REF!-E29)</f>
        <v>#REF!</v>
      </c>
      <c r="I29" s="30" t="e">
        <f>#REF!-E29</f>
        <v>#REF!</v>
      </c>
      <c r="J29" s="28">
        <f>SUM(J30:J32)</f>
        <v>33500</v>
      </c>
      <c r="K29" s="28"/>
      <c r="L29" s="11"/>
      <c r="M29" s="12"/>
    </row>
    <row r="30" spans="1:18" ht="26.25" customHeight="1" x14ac:dyDescent="0.35">
      <c r="A30" s="31" t="s">
        <v>65</v>
      </c>
      <c r="B30" s="42">
        <v>23000</v>
      </c>
      <c r="C30" s="16" t="s">
        <v>66</v>
      </c>
      <c r="D30" s="21">
        <v>23000</v>
      </c>
      <c r="E30" s="21">
        <v>19500</v>
      </c>
      <c r="F30" s="154"/>
      <c r="G30" s="154"/>
      <c r="H30" s="18" t="e">
        <f>SUM(#REF!-E30)</f>
        <v>#REF!</v>
      </c>
      <c r="I30" s="18" t="e">
        <f>#REF!-E30</f>
        <v>#REF!</v>
      </c>
      <c r="J30" s="17">
        <v>28000</v>
      </c>
      <c r="K30" s="17" t="s">
        <v>67</v>
      </c>
      <c r="L30" s="11"/>
      <c r="M30" s="12"/>
    </row>
    <row r="31" spans="1:18" ht="17.25" customHeight="1" x14ac:dyDescent="0.35">
      <c r="A31" s="31" t="s">
        <v>68</v>
      </c>
      <c r="B31" s="42">
        <v>1600</v>
      </c>
      <c r="C31" s="14"/>
      <c r="D31" s="21">
        <v>735.9</v>
      </c>
      <c r="E31" s="21">
        <v>0</v>
      </c>
      <c r="F31" s="154"/>
      <c r="G31" s="154"/>
      <c r="H31" s="18" t="e">
        <f>SUM(#REF!-E31)</f>
        <v>#REF!</v>
      </c>
      <c r="I31" s="18" t="e">
        <f>#REF!-E31</f>
        <v>#REF!</v>
      </c>
      <c r="J31" s="17">
        <v>1500</v>
      </c>
      <c r="K31" s="17" t="s">
        <v>69</v>
      </c>
      <c r="L31" s="11"/>
      <c r="M31" s="12"/>
    </row>
    <row r="32" spans="1:18" ht="17.25" customHeight="1" x14ac:dyDescent="0.35">
      <c r="A32" s="31" t="s">
        <v>70</v>
      </c>
      <c r="B32" s="42">
        <v>3000</v>
      </c>
      <c r="C32" s="14"/>
      <c r="D32" s="44">
        <v>3000</v>
      </c>
      <c r="E32" s="44">
        <v>0</v>
      </c>
      <c r="F32" s="156"/>
      <c r="G32" s="156"/>
      <c r="H32" s="18" t="e">
        <f>SUM(#REF!-E32)</f>
        <v>#REF!</v>
      </c>
      <c r="I32" s="18" t="e">
        <f>#REF!-E32</f>
        <v>#REF!</v>
      </c>
      <c r="J32" s="17">
        <v>4000</v>
      </c>
      <c r="K32" s="17" t="s">
        <v>71</v>
      </c>
      <c r="L32" s="11"/>
      <c r="M32" s="12"/>
    </row>
    <row r="33" spans="1:13" ht="14.5" x14ac:dyDescent="0.35">
      <c r="A33" s="28" t="s">
        <v>72</v>
      </c>
      <c r="B33" s="28">
        <f>SUM(B34:B37)</f>
        <v>22450</v>
      </c>
      <c r="C33" s="28">
        <f>SUM(C34:C37)</f>
        <v>0</v>
      </c>
      <c r="D33" s="28">
        <f>SUM(D34:D37)</f>
        <v>17027.88</v>
      </c>
      <c r="E33" s="28">
        <f>SUM(E34:E38)</f>
        <v>15828.689999999999</v>
      </c>
      <c r="F33" s="28"/>
      <c r="G33" s="28"/>
      <c r="H33" s="29" t="e">
        <f>SUM(#REF!-E33)</f>
        <v>#REF!</v>
      </c>
      <c r="I33" s="30" t="e">
        <f>#REF!-E33</f>
        <v>#REF!</v>
      </c>
      <c r="J33" s="28">
        <f>SUM(J34:J38)</f>
        <v>28000</v>
      </c>
      <c r="K33" s="28"/>
      <c r="L33" s="11"/>
      <c r="M33" s="12"/>
    </row>
    <row r="34" spans="1:13" ht="14.5" x14ac:dyDescent="0.35">
      <c r="A34" s="31" t="s">
        <v>73</v>
      </c>
      <c r="B34" s="42">
        <v>9000</v>
      </c>
      <c r="C34" s="14"/>
      <c r="D34" s="21">
        <f>5000+3892.77</f>
        <v>8892.77</v>
      </c>
      <c r="E34" s="21">
        <v>7502.37</v>
      </c>
      <c r="F34" s="154"/>
      <c r="G34" s="154"/>
      <c r="H34" s="18" t="e">
        <f>SUM(#REF!-E34)</f>
        <v>#REF!</v>
      </c>
      <c r="I34" s="18" t="e">
        <f>#REF!-E34</f>
        <v>#REF!</v>
      </c>
      <c r="J34" s="17">
        <v>9500</v>
      </c>
      <c r="K34" s="17" t="s">
        <v>74</v>
      </c>
      <c r="L34" s="11"/>
      <c r="M34" s="12"/>
    </row>
    <row r="35" spans="1:13" ht="14.5" x14ac:dyDescent="0.35">
      <c r="A35" s="31" t="s">
        <v>75</v>
      </c>
      <c r="B35" s="42">
        <v>3200</v>
      </c>
      <c r="C35" s="14"/>
      <c r="D35" s="21">
        <f>6743.62-3868.95</f>
        <v>2874.67</v>
      </c>
      <c r="E35" s="21">
        <v>3871.35</v>
      </c>
      <c r="F35" s="154"/>
      <c r="G35" s="154"/>
      <c r="H35" s="18" t="e">
        <f>SUM(#REF!-E35)</f>
        <v>#REF!</v>
      </c>
      <c r="I35" s="18" t="e">
        <f>#REF!-E35</f>
        <v>#REF!</v>
      </c>
      <c r="J35" s="17">
        <v>5000</v>
      </c>
      <c r="K35" s="17" t="s">
        <v>76</v>
      </c>
      <c r="L35" s="11"/>
      <c r="M35" s="12"/>
    </row>
    <row r="36" spans="1:13" ht="14.5" x14ac:dyDescent="0.35">
      <c r="A36" s="31" t="s">
        <v>77</v>
      </c>
      <c r="B36" s="42">
        <v>2750</v>
      </c>
      <c r="C36" s="14"/>
      <c r="D36" s="21">
        <v>1381</v>
      </c>
      <c r="E36" s="21">
        <v>0</v>
      </c>
      <c r="F36" s="154"/>
      <c r="G36" s="154"/>
      <c r="H36" s="18" t="e">
        <f>SUM(#REF!-E36)</f>
        <v>#REF!</v>
      </c>
      <c r="I36" s="18" t="e">
        <f>#REF!-E36</f>
        <v>#REF!</v>
      </c>
      <c r="J36" s="17">
        <v>3000</v>
      </c>
      <c r="K36" s="17" t="s">
        <v>78</v>
      </c>
      <c r="L36" s="11"/>
      <c r="M36" s="12"/>
    </row>
    <row r="37" spans="1:13" ht="14.5" x14ac:dyDescent="0.35">
      <c r="A37" s="31" t="s">
        <v>79</v>
      </c>
      <c r="B37" s="14">
        <v>7500</v>
      </c>
      <c r="C37" s="14" t="s">
        <v>80</v>
      </c>
      <c r="D37" s="21">
        <v>3879.44</v>
      </c>
      <c r="E37" s="21">
        <v>2249.5</v>
      </c>
      <c r="F37" s="154"/>
      <c r="G37" s="154"/>
      <c r="H37" s="18" t="e">
        <f>SUM(#REF!-E37)</f>
        <v>#REF!</v>
      </c>
      <c r="I37" s="18" t="e">
        <f>#REF!-E37</f>
        <v>#REF!</v>
      </c>
      <c r="J37" s="17">
        <v>6000</v>
      </c>
      <c r="K37" s="17" t="s">
        <v>81</v>
      </c>
      <c r="L37" s="11"/>
      <c r="M37" s="12"/>
    </row>
    <row r="38" spans="1:13" ht="14.5" x14ac:dyDescent="0.35">
      <c r="A38" s="31" t="s">
        <v>82</v>
      </c>
      <c r="B38" s="14">
        <v>0</v>
      </c>
      <c r="C38" s="14"/>
      <c r="D38" s="21">
        <v>4135.6899999999996</v>
      </c>
      <c r="E38" s="21">
        <v>2205.4699999999998</v>
      </c>
      <c r="F38" s="154"/>
      <c r="G38" s="154"/>
      <c r="H38" s="18" t="e">
        <f>SUM(#REF!-E38)</f>
        <v>#REF!</v>
      </c>
      <c r="I38" s="18" t="e">
        <f>#REF!-E38</f>
        <v>#REF!</v>
      </c>
      <c r="J38" s="17">
        <v>4500</v>
      </c>
      <c r="K38" s="17" t="s">
        <v>83</v>
      </c>
      <c r="L38" s="11"/>
      <c r="M38" s="12"/>
    </row>
    <row r="39" spans="1:13" ht="14.5" x14ac:dyDescent="0.35">
      <c r="A39" s="28" t="s">
        <v>84</v>
      </c>
      <c r="B39" s="28">
        <v>9000</v>
      </c>
      <c r="C39" s="14"/>
      <c r="D39" s="28">
        <v>2904</v>
      </c>
      <c r="E39" s="28">
        <v>3300</v>
      </c>
      <c r="F39" s="28"/>
      <c r="G39" s="28"/>
      <c r="H39" s="29" t="e">
        <f>SUM(#REF!-E39)</f>
        <v>#REF!</v>
      </c>
      <c r="I39" s="30" t="e">
        <f>#REF!-E39</f>
        <v>#REF!</v>
      </c>
      <c r="J39" s="28">
        <v>10000</v>
      </c>
      <c r="K39" s="28" t="s">
        <v>85</v>
      </c>
      <c r="L39" s="11"/>
      <c r="M39" s="12"/>
    </row>
    <row r="40" spans="1:13" ht="14.5" x14ac:dyDescent="0.35">
      <c r="A40" s="28" t="s">
        <v>86</v>
      </c>
      <c r="B40" s="28">
        <f>SUM(B41:B48)</f>
        <v>8600</v>
      </c>
      <c r="C40" s="29">
        <f>SUM(C41:C48)</f>
        <v>0</v>
      </c>
      <c r="D40" s="29">
        <f>SUM(D41:D48)</f>
        <v>12344.94</v>
      </c>
      <c r="E40" s="29">
        <f>SUM(E41:E48)</f>
        <v>3330.84</v>
      </c>
      <c r="F40" s="29"/>
      <c r="G40" s="29"/>
      <c r="H40" s="29" t="e">
        <f>SUM(#REF!-E40)</f>
        <v>#REF!</v>
      </c>
      <c r="I40" s="45" t="e">
        <f>SUM(I41:I48)</f>
        <v>#REF!</v>
      </c>
      <c r="J40" s="29">
        <f>SUM(J41:J48)</f>
        <v>9050</v>
      </c>
      <c r="K40" s="29"/>
      <c r="L40" s="11"/>
      <c r="M40" s="12"/>
    </row>
    <row r="41" spans="1:13" ht="18.75" customHeight="1" x14ac:dyDescent="0.35">
      <c r="A41" s="31" t="s">
        <v>87</v>
      </c>
      <c r="B41" s="42">
        <v>2500</v>
      </c>
      <c r="C41" s="14"/>
      <c r="D41" s="21">
        <f>1409.7+450</f>
        <v>1859.7</v>
      </c>
      <c r="E41" s="21">
        <v>661.75</v>
      </c>
      <c r="F41" s="154"/>
      <c r="G41" s="154"/>
      <c r="H41" s="18" t="e">
        <f>SUM(#REF!-E41)</f>
        <v>#REF!</v>
      </c>
      <c r="I41" s="18" t="e">
        <f>#REF!-E41</f>
        <v>#REF!</v>
      </c>
      <c r="J41" s="17">
        <v>3000</v>
      </c>
      <c r="K41" s="17" t="s">
        <v>88</v>
      </c>
      <c r="L41" s="11"/>
      <c r="M41" s="12"/>
    </row>
    <row r="42" spans="1:13" ht="14.5" x14ac:dyDescent="0.35">
      <c r="A42" s="31" t="s">
        <v>89</v>
      </c>
      <c r="B42" s="42">
        <v>150</v>
      </c>
      <c r="C42" s="14"/>
      <c r="D42" s="21">
        <v>164.84</v>
      </c>
      <c r="E42" s="21">
        <v>72.319999999999993</v>
      </c>
      <c r="F42" s="154"/>
      <c r="G42" s="154"/>
      <c r="H42" s="18" t="e">
        <f>SUM(#REF!-E42)</f>
        <v>#REF!</v>
      </c>
      <c r="I42" s="18" t="e">
        <f>#REF!-E42</f>
        <v>#REF!</v>
      </c>
      <c r="J42" s="17">
        <v>150</v>
      </c>
      <c r="K42" s="17" t="s">
        <v>90</v>
      </c>
      <c r="L42" s="11"/>
      <c r="M42" s="12"/>
    </row>
    <row r="43" spans="1:13" ht="14.5" x14ac:dyDescent="0.35">
      <c r="A43" s="46" t="s">
        <v>91</v>
      </c>
      <c r="B43" s="42">
        <v>2000</v>
      </c>
      <c r="C43" s="16" t="s">
        <v>92</v>
      </c>
      <c r="D43" s="21">
        <v>585.79999999999995</v>
      </c>
      <c r="E43" s="21">
        <v>0</v>
      </c>
      <c r="F43" s="154"/>
      <c r="G43" s="154"/>
      <c r="H43" s="18" t="e">
        <f>SUM(#REF!-E43)</f>
        <v>#REF!</v>
      </c>
      <c r="I43" s="18" t="e">
        <f>#REF!-E43</f>
        <v>#REF!</v>
      </c>
      <c r="J43" s="17">
        <v>0</v>
      </c>
      <c r="K43" s="17"/>
      <c r="L43" s="11"/>
      <c r="M43" s="12"/>
    </row>
    <row r="44" spans="1:13" ht="14.5" x14ac:dyDescent="0.35">
      <c r="A44" s="31" t="s">
        <v>93</v>
      </c>
      <c r="B44" s="42">
        <v>1200</v>
      </c>
      <c r="C44" s="16" t="s">
        <v>37</v>
      </c>
      <c r="D44" s="21">
        <v>1275.9100000000001</v>
      </c>
      <c r="E44" s="21">
        <v>556.77</v>
      </c>
      <c r="F44" s="154"/>
      <c r="G44" s="154"/>
      <c r="H44" s="18" t="e">
        <f>SUM(#REF!-E44)</f>
        <v>#REF!</v>
      </c>
      <c r="I44" s="18" t="e">
        <f>#REF!-E44</f>
        <v>#REF!</v>
      </c>
      <c r="J44" s="17">
        <v>2000</v>
      </c>
      <c r="K44" s="17" t="s">
        <v>94</v>
      </c>
      <c r="L44" s="11"/>
      <c r="M44" s="12"/>
    </row>
    <row r="45" spans="1:13" ht="14.5" x14ac:dyDescent="0.35">
      <c r="A45" s="31" t="s">
        <v>95</v>
      </c>
      <c r="B45" s="42">
        <v>1100</v>
      </c>
      <c r="C45" s="14"/>
      <c r="D45" s="21">
        <v>1068.3399999999999</v>
      </c>
      <c r="E45" s="21">
        <v>291.68</v>
      </c>
      <c r="F45" s="154"/>
      <c r="G45" s="154"/>
      <c r="H45" s="18" t="e">
        <f>SUM(#REF!-E45)</f>
        <v>#REF!</v>
      </c>
      <c r="I45" s="18" t="e">
        <f>#REF!-E45</f>
        <v>#REF!</v>
      </c>
      <c r="J45" s="17">
        <v>1100</v>
      </c>
      <c r="K45" s="17" t="s">
        <v>96</v>
      </c>
      <c r="L45" s="11"/>
      <c r="M45" s="12"/>
    </row>
    <row r="46" spans="1:13" ht="14.5" x14ac:dyDescent="0.35">
      <c r="A46" s="31" t="s">
        <v>97</v>
      </c>
      <c r="B46" s="42">
        <v>1500</v>
      </c>
      <c r="C46" s="14"/>
      <c r="D46" s="21">
        <v>2952.41</v>
      </c>
      <c r="E46" s="21">
        <v>1894.77</v>
      </c>
      <c r="F46" s="154"/>
      <c r="G46" s="154"/>
      <c r="H46" s="18" t="e">
        <f>SUM(#REF!-E46)</f>
        <v>#REF!</v>
      </c>
      <c r="I46" s="18" t="e">
        <f>#REF!-E46</f>
        <v>#REF!</v>
      </c>
      <c r="J46" s="17">
        <v>2500</v>
      </c>
      <c r="K46" s="17" t="s">
        <v>98</v>
      </c>
      <c r="L46" s="11"/>
      <c r="M46" s="12"/>
    </row>
    <row r="47" spans="1:13" ht="22.5" customHeight="1" x14ac:dyDescent="0.35">
      <c r="A47" s="31" t="s">
        <v>99</v>
      </c>
      <c r="B47" s="42">
        <v>0</v>
      </c>
      <c r="C47" s="14"/>
      <c r="D47" s="21">
        <v>3931.41</v>
      </c>
      <c r="E47" s="21">
        <v>0</v>
      </c>
      <c r="F47" s="154"/>
      <c r="G47" s="154"/>
      <c r="H47" s="18" t="e">
        <f>SUM(#REF!-E47)</f>
        <v>#REF!</v>
      </c>
      <c r="I47" s="18" t="e">
        <f>#REF!-E47</f>
        <v>#REF!</v>
      </c>
      <c r="J47" s="17">
        <v>0</v>
      </c>
      <c r="K47" s="17"/>
      <c r="L47" s="11"/>
      <c r="M47" s="12"/>
    </row>
    <row r="48" spans="1:13" ht="14.5" x14ac:dyDescent="0.35">
      <c r="A48" s="31" t="s">
        <v>100</v>
      </c>
      <c r="B48" s="42">
        <v>150</v>
      </c>
      <c r="C48" s="14"/>
      <c r="D48" s="41">
        <v>506.53</v>
      </c>
      <c r="E48" s="41">
        <v>-146.44999999999999</v>
      </c>
      <c r="F48" s="155"/>
      <c r="G48" s="155"/>
      <c r="H48" s="18" t="e">
        <f>SUM(#REF!-E48)</f>
        <v>#REF!</v>
      </c>
      <c r="I48" s="18" t="e">
        <f>#REF!-E48</f>
        <v>#REF!</v>
      </c>
      <c r="J48" s="17">
        <v>300</v>
      </c>
      <c r="K48" s="17" t="s">
        <v>101</v>
      </c>
      <c r="L48" s="11"/>
      <c r="M48" s="12"/>
    </row>
    <row r="49" spans="1:13" ht="14.5" x14ac:dyDescent="0.35">
      <c r="A49" s="28" t="s">
        <v>102</v>
      </c>
      <c r="B49" s="29">
        <f>SUM(B50:B52)</f>
        <v>10000</v>
      </c>
      <c r="C49" s="29">
        <f>SUM(C50:C52)</f>
        <v>0</v>
      </c>
      <c r="D49" s="29">
        <f>SUM(D50:D52)</f>
        <v>0</v>
      </c>
      <c r="E49" s="29">
        <f>SUM(E50:E52)</f>
        <v>200</v>
      </c>
      <c r="F49" s="29"/>
      <c r="G49" s="29"/>
      <c r="H49" s="29" t="e">
        <f>SUM(#REF!-E49)</f>
        <v>#REF!</v>
      </c>
      <c r="I49" s="45" t="e">
        <f>SUM(I50:I52)</f>
        <v>#REF!</v>
      </c>
      <c r="J49" s="29">
        <f>SUM(J50:J52)</f>
        <v>35500</v>
      </c>
      <c r="K49" s="29"/>
      <c r="L49" s="47"/>
      <c r="M49" s="12"/>
    </row>
    <row r="50" spans="1:13" ht="14.5" x14ac:dyDescent="0.35">
      <c r="A50" s="31" t="s">
        <v>103</v>
      </c>
      <c r="B50" s="42">
        <v>0</v>
      </c>
      <c r="C50" s="14" t="s">
        <v>104</v>
      </c>
      <c r="D50" s="41">
        <v>0</v>
      </c>
      <c r="E50" s="41">
        <v>0</v>
      </c>
      <c r="F50" s="155"/>
      <c r="G50" s="155"/>
      <c r="H50" s="18" t="e">
        <f>SUM(#REF!-E50)</f>
        <v>#REF!</v>
      </c>
      <c r="I50" s="18" t="e">
        <f>#REF!-E50</f>
        <v>#REF!</v>
      </c>
      <c r="J50" s="17">
        <f>SUM(J4)+11000</f>
        <v>24500</v>
      </c>
      <c r="K50" s="17" t="s">
        <v>105</v>
      </c>
      <c r="L50" s="11"/>
      <c r="M50" s="12"/>
    </row>
    <row r="51" spans="1:13" ht="14.5" x14ac:dyDescent="0.35">
      <c r="A51" s="31" t="s">
        <v>106</v>
      </c>
      <c r="B51" s="42">
        <v>0</v>
      </c>
      <c r="C51" s="14" t="s">
        <v>104</v>
      </c>
      <c r="D51" s="41">
        <v>0</v>
      </c>
      <c r="E51" s="41">
        <v>200</v>
      </c>
      <c r="F51" s="155"/>
      <c r="G51" s="155"/>
      <c r="H51" s="18" t="e">
        <f>SUM(#REF!-E51)</f>
        <v>#REF!</v>
      </c>
      <c r="I51" s="18" t="e">
        <f>#REF!-E51</f>
        <v>#REF!</v>
      </c>
      <c r="J51" s="17">
        <v>1000</v>
      </c>
      <c r="K51" s="17" t="s">
        <v>107</v>
      </c>
      <c r="L51" s="11"/>
      <c r="M51" s="12"/>
    </row>
    <row r="52" spans="1:13" ht="14.5" x14ac:dyDescent="0.35">
      <c r="A52" s="31" t="s">
        <v>108</v>
      </c>
      <c r="B52" s="42">
        <v>10000</v>
      </c>
      <c r="C52" s="14"/>
      <c r="D52" s="21">
        <v>0</v>
      </c>
      <c r="E52" s="21">
        <v>0</v>
      </c>
      <c r="F52" s="154"/>
      <c r="G52" s="154"/>
      <c r="H52" s="18" t="e">
        <f>SUM(#REF!-E52)</f>
        <v>#REF!</v>
      </c>
      <c r="I52" s="18" t="e">
        <f>#REF!-E52</f>
        <v>#REF!</v>
      </c>
      <c r="J52" s="17">
        <v>10000</v>
      </c>
      <c r="K52" s="17" t="s">
        <v>109</v>
      </c>
      <c r="L52" s="11"/>
      <c r="M52" s="12"/>
    </row>
    <row r="53" spans="1:13" ht="14.5" x14ac:dyDescent="0.35">
      <c r="A53" s="28" t="s">
        <v>110</v>
      </c>
      <c r="B53" s="28">
        <f>SUM(B54:B55)</f>
        <v>3200</v>
      </c>
      <c r="C53" s="28">
        <f>SUM(C54:C55)</f>
        <v>0</v>
      </c>
      <c r="D53" s="28">
        <f>SUM(D54:D55)</f>
        <v>-440.37</v>
      </c>
      <c r="E53" s="28">
        <f>SUM(E54:E55)</f>
        <v>0</v>
      </c>
      <c r="F53" s="28"/>
      <c r="G53" s="28"/>
      <c r="H53" s="29" t="e">
        <f>SUM(#REF!-E53)</f>
        <v>#REF!</v>
      </c>
      <c r="I53" s="30" t="e">
        <f>SUM(I54:I55)</f>
        <v>#REF!</v>
      </c>
      <c r="J53" s="28">
        <f>SUM(J54:J55)</f>
        <v>900</v>
      </c>
      <c r="K53" s="28"/>
      <c r="L53" s="11"/>
      <c r="M53" s="12"/>
    </row>
    <row r="54" spans="1:13" ht="14.5" x14ac:dyDescent="0.35">
      <c r="A54" s="31" t="s">
        <v>111</v>
      </c>
      <c r="B54" s="42">
        <v>500</v>
      </c>
      <c r="C54" s="14" t="s">
        <v>112</v>
      </c>
      <c r="D54" s="41">
        <v>-590.37</v>
      </c>
      <c r="E54" s="41">
        <v>0</v>
      </c>
      <c r="F54" s="155"/>
      <c r="G54" s="155"/>
      <c r="H54" s="18" t="e">
        <f>SUM(#REF!-E54)</f>
        <v>#REF!</v>
      </c>
      <c r="I54" s="18" t="e">
        <f>#REF!-E54</f>
        <v>#REF!</v>
      </c>
      <c r="J54" s="17">
        <v>900</v>
      </c>
      <c r="K54" s="17" t="s">
        <v>113</v>
      </c>
      <c r="L54" s="11"/>
      <c r="M54" s="12"/>
    </row>
    <row r="55" spans="1:13" ht="14.5" x14ac:dyDescent="0.35">
      <c r="A55" s="31" t="s">
        <v>114</v>
      </c>
      <c r="B55" s="42">
        <v>2700</v>
      </c>
      <c r="C55" s="14"/>
      <c r="D55" s="41">
        <v>150</v>
      </c>
      <c r="E55" s="41">
        <v>0</v>
      </c>
      <c r="F55" s="155"/>
      <c r="G55" s="155"/>
      <c r="H55" s="18" t="e">
        <f>SUM(#REF!-E55)</f>
        <v>#REF!</v>
      </c>
      <c r="I55" s="18" t="e">
        <f>#REF!-E55</f>
        <v>#REF!</v>
      </c>
      <c r="J55" s="17">
        <v>0</v>
      </c>
      <c r="K55" s="17"/>
      <c r="L55" s="11"/>
      <c r="M55" s="12"/>
    </row>
    <row r="56" spans="1:13" ht="14.5" x14ac:dyDescent="0.35">
      <c r="A56" s="28" t="s">
        <v>115</v>
      </c>
      <c r="B56" s="28">
        <f t="shared" ref="B56:D56" si="1">SUM(B57:B60)</f>
        <v>19200</v>
      </c>
      <c r="C56" s="28">
        <f t="shared" si="1"/>
        <v>0</v>
      </c>
      <c r="D56" s="28">
        <f t="shared" si="1"/>
        <v>14333.04</v>
      </c>
      <c r="E56" s="28">
        <f>SUM(E57:E60)</f>
        <v>5803.35</v>
      </c>
      <c r="F56" s="28"/>
      <c r="G56" s="28"/>
      <c r="H56" s="29" t="e">
        <f>SUM(#REF!-E56)</f>
        <v>#REF!</v>
      </c>
      <c r="I56" s="30" t="e">
        <f>SUM(I57:I60)</f>
        <v>#REF!</v>
      </c>
      <c r="J56" s="28">
        <f>SUM(J57:J60)</f>
        <v>17000</v>
      </c>
      <c r="K56" s="28"/>
      <c r="L56" s="11"/>
      <c r="M56" s="12"/>
    </row>
    <row r="57" spans="1:13" ht="14.5" x14ac:dyDescent="0.35">
      <c r="A57" s="31" t="s">
        <v>116</v>
      </c>
      <c r="B57" s="42">
        <v>12000</v>
      </c>
      <c r="C57" s="14" t="s">
        <v>117</v>
      </c>
      <c r="D57" s="41">
        <v>10576.28</v>
      </c>
      <c r="E57" s="41">
        <v>4506.45</v>
      </c>
      <c r="F57" s="155"/>
      <c r="G57" s="155"/>
      <c r="H57" s="18" t="e">
        <f>SUM(#REF!-E57)</f>
        <v>#REF!</v>
      </c>
      <c r="I57" s="18" t="e">
        <f>#REF!-E57</f>
        <v>#REF!</v>
      </c>
      <c r="J57" s="17">
        <v>13000</v>
      </c>
      <c r="K57" s="17" t="s">
        <v>118</v>
      </c>
      <c r="L57" s="11"/>
      <c r="M57" s="12"/>
    </row>
    <row r="58" spans="1:13" ht="14.5" x14ac:dyDescent="0.35">
      <c r="A58" s="31" t="s">
        <v>119</v>
      </c>
      <c r="B58" s="42">
        <v>3200</v>
      </c>
      <c r="C58" s="14"/>
      <c r="D58" s="41">
        <v>518.76</v>
      </c>
      <c r="E58" s="41">
        <v>1296.9000000000001</v>
      </c>
      <c r="F58" s="155"/>
      <c r="G58" s="155"/>
      <c r="H58" s="18" t="e">
        <f>SUM(#REF!-E58)</f>
        <v>#REF!</v>
      </c>
      <c r="I58" s="18" t="e">
        <f>#REF!-E58</f>
        <v>#REF!</v>
      </c>
      <c r="J58" s="17">
        <v>3400</v>
      </c>
      <c r="K58" s="17" t="s">
        <v>120</v>
      </c>
      <c r="L58" s="11"/>
      <c r="M58" s="12"/>
    </row>
    <row r="59" spans="1:13" ht="14.5" x14ac:dyDescent="0.35">
      <c r="A59" s="31" t="s">
        <v>121</v>
      </c>
      <c r="B59" s="42">
        <v>500</v>
      </c>
      <c r="C59" s="14"/>
      <c r="D59" s="33">
        <v>0</v>
      </c>
      <c r="E59" s="33">
        <v>0</v>
      </c>
      <c r="F59" s="153"/>
      <c r="G59" s="153"/>
      <c r="H59" s="18" t="e">
        <f>SUM(#REF!-E59)</f>
        <v>#REF!</v>
      </c>
      <c r="I59" s="18" t="e">
        <f>#REF!-E59</f>
        <v>#REF!</v>
      </c>
      <c r="J59" s="17">
        <v>600</v>
      </c>
      <c r="K59" s="17" t="s">
        <v>122</v>
      </c>
      <c r="L59" s="11"/>
      <c r="M59" s="12"/>
    </row>
    <row r="60" spans="1:13" ht="14.5" x14ac:dyDescent="0.35">
      <c r="A60" s="31" t="s">
        <v>123</v>
      </c>
      <c r="B60" s="42">
        <v>3500</v>
      </c>
      <c r="C60" s="14"/>
      <c r="D60" s="48">
        <v>3238</v>
      </c>
      <c r="E60" s="33">
        <v>0</v>
      </c>
      <c r="F60" s="153"/>
      <c r="G60" s="153"/>
      <c r="H60" s="18" t="e">
        <f>SUM(#REF!-E60)</f>
        <v>#REF!</v>
      </c>
      <c r="I60" s="18" t="e">
        <f>#REF!-E60</f>
        <v>#REF!</v>
      </c>
      <c r="J60" s="17">
        <v>0</v>
      </c>
      <c r="K60" s="17"/>
      <c r="L60" s="11"/>
      <c r="M60" s="12"/>
    </row>
    <row r="61" spans="1:13" ht="14.5" x14ac:dyDescent="0.35">
      <c r="A61" s="28" t="s">
        <v>124</v>
      </c>
      <c r="B61" s="28">
        <f>SUM(B62:B67)</f>
        <v>29500</v>
      </c>
      <c r="C61" s="28">
        <f>SUM(C62:C67)</f>
        <v>0</v>
      </c>
      <c r="D61" s="28">
        <f>SUM(D62:D67)</f>
        <v>23808.04</v>
      </c>
      <c r="E61" s="28">
        <f>SUM(E62:E67)</f>
        <v>5190.2</v>
      </c>
      <c r="F61" s="28"/>
      <c r="G61" s="28"/>
      <c r="H61" s="29" t="e">
        <f>SUM(#REF!-E61)</f>
        <v>#REF!</v>
      </c>
      <c r="I61" s="30" t="e">
        <f>SUM(I62:I67)</f>
        <v>#REF!</v>
      </c>
      <c r="J61" s="28">
        <f>SUM(J62:J67)</f>
        <v>19605.400000000001</v>
      </c>
      <c r="K61" s="28"/>
      <c r="L61" s="11"/>
      <c r="M61" s="12"/>
    </row>
    <row r="62" spans="1:13" ht="14.5" x14ac:dyDescent="0.35">
      <c r="A62" s="31" t="s">
        <v>125</v>
      </c>
      <c r="B62" s="14">
        <v>8000</v>
      </c>
      <c r="C62" s="14"/>
      <c r="D62" s="33">
        <v>675</v>
      </c>
      <c r="E62" s="33">
        <v>0</v>
      </c>
      <c r="F62" s="153"/>
      <c r="G62" s="153"/>
      <c r="H62" s="18" t="e">
        <f>SUM(#REF!-E62)</f>
        <v>#REF!</v>
      </c>
      <c r="I62" s="18" t="e">
        <f>#REF!-E62</f>
        <v>#REF!</v>
      </c>
      <c r="J62" s="17">
        <v>4000</v>
      </c>
      <c r="K62" s="17" t="s">
        <v>126</v>
      </c>
      <c r="L62" s="11"/>
      <c r="M62" s="12"/>
    </row>
    <row r="63" spans="1:13" ht="14.5" x14ac:dyDescent="0.35">
      <c r="A63" s="31" t="s">
        <v>127</v>
      </c>
      <c r="B63" s="14">
        <v>1000</v>
      </c>
      <c r="C63" s="14"/>
      <c r="D63" s="33">
        <v>8692.0400000000009</v>
      </c>
      <c r="E63" s="33">
        <v>1734.07</v>
      </c>
      <c r="F63" s="153"/>
      <c r="G63" s="153"/>
      <c r="H63" s="18" t="e">
        <f>SUM(#REF!-E63)</f>
        <v>#REF!</v>
      </c>
      <c r="I63" s="18" t="e">
        <f>#REF!-E63</f>
        <v>#REF!</v>
      </c>
      <c r="J63" s="17">
        <v>1200</v>
      </c>
      <c r="K63" s="17" t="s">
        <v>128</v>
      </c>
      <c r="L63" s="11"/>
      <c r="M63" s="12"/>
    </row>
    <row r="64" spans="1:13" ht="14.5" x14ac:dyDescent="0.35">
      <c r="A64" s="31" t="s">
        <v>129</v>
      </c>
      <c r="B64" s="14">
        <v>14000</v>
      </c>
      <c r="C64" s="14"/>
      <c r="D64" s="41">
        <v>8261</v>
      </c>
      <c r="E64" s="21">
        <v>2376.13</v>
      </c>
      <c r="F64" s="154"/>
      <c r="G64" s="154"/>
      <c r="H64" s="18" t="e">
        <f>SUM(#REF!-E64)</f>
        <v>#REF!</v>
      </c>
      <c r="I64" s="18" t="e">
        <f>#REF!-E64</f>
        <v>#REF!</v>
      </c>
      <c r="J64" s="17">
        <f>SUM(1505.4)+3600</f>
        <v>5105.3999999999996</v>
      </c>
      <c r="K64" s="17" t="s">
        <v>130</v>
      </c>
      <c r="L64" s="11"/>
      <c r="M64" s="12"/>
    </row>
    <row r="65" spans="1:13" ht="21.75" customHeight="1" x14ac:dyDescent="0.35">
      <c r="A65" s="31" t="s">
        <v>131</v>
      </c>
      <c r="B65" s="14">
        <v>6500</v>
      </c>
      <c r="C65" s="14" t="s">
        <v>132</v>
      </c>
      <c r="D65" s="21">
        <v>6180</v>
      </c>
      <c r="E65" s="21">
        <v>1080</v>
      </c>
      <c r="F65" s="154"/>
      <c r="G65" s="154"/>
      <c r="H65" s="18" t="e">
        <f>SUM(#REF!-E65)</f>
        <v>#REF!</v>
      </c>
      <c r="I65" s="18" t="e">
        <f>#REF!-E65</f>
        <v>#REF!</v>
      </c>
      <c r="J65" s="17">
        <f>SUM(14500*0.4)</f>
        <v>5800</v>
      </c>
      <c r="K65" s="17" t="s">
        <v>133</v>
      </c>
      <c r="L65" s="11"/>
      <c r="M65" s="12"/>
    </row>
    <row r="66" spans="1:13" ht="12.75" customHeight="1" x14ac:dyDescent="0.35">
      <c r="A66" s="31" t="s">
        <v>134</v>
      </c>
      <c r="B66" s="14">
        <v>0</v>
      </c>
      <c r="C66" s="167" t="s">
        <v>135</v>
      </c>
      <c r="D66" s="21">
        <v>0</v>
      </c>
      <c r="E66" s="33">
        <v>0</v>
      </c>
      <c r="F66" s="153"/>
      <c r="G66" s="153"/>
      <c r="H66" s="18" t="e">
        <f>SUM(#REF!-E66)</f>
        <v>#REF!</v>
      </c>
      <c r="I66" s="18" t="e">
        <f>#REF!-E66</f>
        <v>#REF!</v>
      </c>
      <c r="J66" s="17">
        <v>1000</v>
      </c>
      <c r="K66" s="17" t="s">
        <v>136</v>
      </c>
      <c r="L66" s="11"/>
      <c r="M66" s="12"/>
    </row>
    <row r="67" spans="1:13" ht="14.5" x14ac:dyDescent="0.35">
      <c r="A67" s="31" t="s">
        <v>137</v>
      </c>
      <c r="B67" s="14">
        <v>0</v>
      </c>
      <c r="C67" s="167"/>
      <c r="D67" s="49">
        <v>0</v>
      </c>
      <c r="E67" s="21">
        <v>0</v>
      </c>
      <c r="F67" s="154"/>
      <c r="G67" s="154"/>
      <c r="H67" s="18" t="e">
        <f>SUM(#REF!-E67)</f>
        <v>#REF!</v>
      </c>
      <c r="I67" s="18" t="e">
        <f>#REF!-E67</f>
        <v>#REF!</v>
      </c>
      <c r="J67" s="17">
        <v>2500</v>
      </c>
      <c r="K67" s="17" t="s">
        <v>138</v>
      </c>
      <c r="L67" s="11"/>
      <c r="M67" s="12"/>
    </row>
    <row r="68" spans="1:13" ht="14.5" x14ac:dyDescent="0.35">
      <c r="A68" s="50" t="s">
        <v>139</v>
      </c>
      <c r="B68" s="50">
        <f>SUM(B14+B18+B22+B23+B29+B33+B39+B40+B49+B53+B56+B61)</f>
        <v>268350</v>
      </c>
      <c r="C68" s="50">
        <f>SUM(C14+C18+C22+C23+C29+C33+C39+C40+C49+C53+C56+C61)</f>
        <v>0</v>
      </c>
      <c r="D68" s="50">
        <f>SUM(D14+D18+D22+D23+D29+D33+D39+D40+D49+D53+D56+D61)</f>
        <v>229936.55000000005</v>
      </c>
      <c r="E68" s="50">
        <f>SUM(E14+E18+E22+E23+E29+E33+E39+E40+E49+E53+E56+E61)</f>
        <v>114525.27</v>
      </c>
      <c r="F68" s="50"/>
      <c r="G68" s="50"/>
      <c r="H68" s="50" t="e">
        <f>SUM(#REF!-E68)</f>
        <v>#REF!</v>
      </c>
      <c r="I68" s="51" t="e">
        <f>SUM(I14+I18+I22+I23+I29+I33+I39+I40+I49+I53+I56+I61)</f>
        <v>#REF!</v>
      </c>
      <c r="J68" s="52">
        <f>SUM(J14+J18+J22+J23+J29+J33,J39,J40,J49,J53,J56,J61)</f>
        <v>306404.44000000006</v>
      </c>
      <c r="K68" s="52"/>
      <c r="L68" s="11"/>
      <c r="M68" s="12"/>
    </row>
    <row r="69" spans="1:13" s="57" customFormat="1" ht="14.5" x14ac:dyDescent="0.35">
      <c r="A69" s="53" t="s">
        <v>140</v>
      </c>
      <c r="B69" s="54">
        <f>B2-B68</f>
        <v>3017</v>
      </c>
      <c r="C69" s="54">
        <f>C2-C68</f>
        <v>0</v>
      </c>
      <c r="D69" s="54">
        <f>D2-D68</f>
        <v>39808.959999999963</v>
      </c>
      <c r="E69" s="54">
        <f>E2-E68</f>
        <v>156768.76999999996</v>
      </c>
      <c r="F69" s="54"/>
      <c r="G69" s="54"/>
      <c r="H69" s="54" t="e">
        <f>SUM(#REF!-E69)</f>
        <v>#REF!</v>
      </c>
      <c r="I69" s="55" t="e">
        <f>I2-I68</f>
        <v>#REF!</v>
      </c>
      <c r="J69" s="54">
        <f>SUM(J2-J68)</f>
        <v>6428.0299999999115</v>
      </c>
      <c r="K69" s="54"/>
      <c r="L69" s="56"/>
      <c r="M69" s="14"/>
    </row>
    <row r="70" spans="1:13" ht="86.25" customHeight="1" x14ac:dyDescent="0.35">
      <c r="A70" s="58" t="s">
        <v>141</v>
      </c>
      <c r="B70" s="58"/>
      <c r="C70" s="58"/>
      <c r="D70" s="58"/>
      <c r="E70" s="58"/>
      <c r="F70" s="58"/>
      <c r="G70" s="58"/>
      <c r="H70" s="58"/>
      <c r="I70" s="58"/>
      <c r="J70" s="59"/>
      <c r="K70" s="58"/>
    </row>
    <row r="71" spans="1:13" ht="15" customHeight="1" x14ac:dyDescent="0.35">
      <c r="A71" s="58"/>
      <c r="B71" s="58"/>
      <c r="C71" s="58"/>
      <c r="D71" s="58"/>
      <c r="E71" s="58"/>
      <c r="F71" s="58"/>
      <c r="G71" s="58"/>
      <c r="H71" s="58"/>
      <c r="I71" s="58"/>
      <c r="J71" s="59"/>
      <c r="K71" s="58"/>
    </row>
    <row r="72" spans="1:13" ht="14.5" x14ac:dyDescent="0.35">
      <c r="A72" s="60" t="s">
        <v>142</v>
      </c>
      <c r="B72" s="60"/>
      <c r="C72" s="61"/>
      <c r="D72" s="62"/>
      <c r="E72" s="62"/>
      <c r="F72" s="62"/>
      <c r="G72" s="62"/>
      <c r="H72" s="63"/>
      <c r="I72" s="63"/>
      <c r="J72" s="64"/>
      <c r="K72" s="63"/>
      <c r="L72" s="65"/>
      <c r="M72" s="65"/>
    </row>
    <row r="73" spans="1:13" ht="14.5" x14ac:dyDescent="0.35">
      <c r="A73" s="61"/>
      <c r="B73" s="61"/>
      <c r="C73" s="61"/>
      <c r="D73" s="62"/>
      <c r="E73" s="62"/>
      <c r="F73" s="62"/>
      <c r="G73" s="62"/>
      <c r="H73" s="63"/>
      <c r="I73" s="63"/>
      <c r="J73" s="64"/>
      <c r="K73" s="63"/>
      <c r="L73" s="65"/>
      <c r="M73" s="65"/>
    </row>
    <row r="74" spans="1:13" ht="68.25" customHeight="1" x14ac:dyDescent="0.35">
      <c r="A74" s="61"/>
      <c r="B74" s="61"/>
      <c r="C74" s="61"/>
      <c r="D74" s="62"/>
      <c r="E74" s="62"/>
      <c r="F74" s="62"/>
      <c r="G74" s="62"/>
      <c r="H74" s="63"/>
      <c r="I74" s="63"/>
      <c r="J74" s="64"/>
      <c r="K74" s="63"/>
      <c r="L74" s="65"/>
      <c r="M74" s="65"/>
    </row>
    <row r="75" spans="1:13" x14ac:dyDescent="0.25">
      <c r="D75" s="2"/>
      <c r="H75" s="66"/>
      <c r="I75" s="66"/>
      <c r="J75" s="67"/>
      <c r="K75" s="66"/>
      <c r="L75" s="65"/>
      <c r="M75" s="65"/>
    </row>
    <row r="76" spans="1:13" x14ac:dyDescent="0.25">
      <c r="D76" s="2"/>
      <c r="H76" s="66"/>
      <c r="I76" s="66"/>
      <c r="J76" s="67"/>
      <c r="K76" s="66"/>
      <c r="L76" s="65"/>
      <c r="M76" s="65"/>
    </row>
    <row r="77" spans="1:13" x14ac:dyDescent="0.25">
      <c r="D77" s="2"/>
      <c r="H77" s="66"/>
      <c r="I77" s="66"/>
      <c r="J77" s="67"/>
      <c r="K77" s="66"/>
      <c r="L77" s="65"/>
      <c r="M77" s="65"/>
    </row>
    <row r="78" spans="1:13" x14ac:dyDescent="0.25">
      <c r="D78" s="2"/>
      <c r="H78" s="66"/>
      <c r="I78" s="66"/>
      <c r="J78" s="67"/>
      <c r="K78" s="66"/>
      <c r="L78" s="65"/>
      <c r="M78" s="65"/>
    </row>
    <row r="79" spans="1:13" x14ac:dyDescent="0.25">
      <c r="D79" s="2"/>
      <c r="H79" s="66"/>
      <c r="I79" s="66"/>
      <c r="J79" s="67"/>
      <c r="K79" s="66"/>
      <c r="L79" s="65"/>
      <c r="M79" s="65"/>
    </row>
    <row r="80" spans="1:13" x14ac:dyDescent="0.25">
      <c r="D80" s="2"/>
      <c r="H80" s="66"/>
      <c r="I80" s="66"/>
      <c r="J80" s="67"/>
      <c r="K80" s="66"/>
      <c r="L80" s="65"/>
      <c r="M80" s="65"/>
    </row>
    <row r="81" spans="4:4" x14ac:dyDescent="0.25">
      <c r="D81" s="2"/>
    </row>
    <row r="82" spans="4:4" x14ac:dyDescent="0.25">
      <c r="D82" s="2"/>
    </row>
    <row r="83" spans="4:4" x14ac:dyDescent="0.25">
      <c r="D83" s="2"/>
    </row>
    <row r="84" spans="4:4" x14ac:dyDescent="0.25">
      <c r="D84" s="2"/>
    </row>
    <row r="85" spans="4:4" x14ac:dyDescent="0.25">
      <c r="D85" s="2"/>
    </row>
    <row r="86" spans="4:4" x14ac:dyDescent="0.25">
      <c r="D86" s="2"/>
    </row>
    <row r="87" spans="4:4" x14ac:dyDescent="0.25">
      <c r="D87" s="2"/>
    </row>
    <row r="88" spans="4:4" x14ac:dyDescent="0.25">
      <c r="D88" s="2"/>
    </row>
    <row r="89" spans="4:4" x14ac:dyDescent="0.25">
      <c r="D89" s="2"/>
    </row>
    <row r="90" spans="4:4" x14ac:dyDescent="0.25">
      <c r="D90" s="2"/>
    </row>
    <row r="91" spans="4:4" x14ac:dyDescent="0.25">
      <c r="D91" s="2"/>
    </row>
    <row r="92" spans="4:4" x14ac:dyDescent="0.25">
      <c r="D92" s="2"/>
    </row>
    <row r="93" spans="4:4" x14ac:dyDescent="0.25">
      <c r="D93" s="2"/>
    </row>
    <row r="94" spans="4:4" x14ac:dyDescent="0.25">
      <c r="D94" s="2"/>
    </row>
    <row r="95" spans="4:4" x14ac:dyDescent="0.25">
      <c r="D95" s="2"/>
    </row>
    <row r="96" spans="4:4" x14ac:dyDescent="0.25">
      <c r="D96" s="2"/>
    </row>
    <row r="97" spans="4:4" x14ac:dyDescent="0.25">
      <c r="D97" s="2"/>
    </row>
    <row r="98" spans="4:4" x14ac:dyDescent="0.25">
      <c r="D98" s="2"/>
    </row>
    <row r="99" spans="4:4" x14ac:dyDescent="0.25">
      <c r="D99" s="2"/>
    </row>
    <row r="100" spans="4:4" x14ac:dyDescent="0.25">
      <c r="D100" s="2"/>
    </row>
    <row r="101" spans="4:4" x14ac:dyDescent="0.25">
      <c r="D101" s="2"/>
    </row>
    <row r="102" spans="4:4" x14ac:dyDescent="0.25">
      <c r="D102" s="2"/>
    </row>
    <row r="103" spans="4:4" x14ac:dyDescent="0.25">
      <c r="D103" s="2"/>
    </row>
    <row r="104" spans="4:4" x14ac:dyDescent="0.25">
      <c r="D104" s="2"/>
    </row>
    <row r="105" spans="4:4" x14ac:dyDescent="0.25">
      <c r="D105" s="2"/>
    </row>
    <row r="106" spans="4:4" x14ac:dyDescent="0.25">
      <c r="D106" s="2"/>
    </row>
    <row r="107" spans="4:4" x14ac:dyDescent="0.25">
      <c r="D107" s="2"/>
    </row>
    <row r="108" spans="4:4" x14ac:dyDescent="0.25">
      <c r="D108" s="2"/>
    </row>
    <row r="109" spans="4:4" x14ac:dyDescent="0.25">
      <c r="D109" s="2"/>
    </row>
    <row r="110" spans="4:4" x14ac:dyDescent="0.25">
      <c r="D110" s="2"/>
    </row>
  </sheetData>
  <mergeCells count="3">
    <mergeCell ref="C19:C21"/>
    <mergeCell ref="M19:M21"/>
    <mergeCell ref="C66:C67"/>
  </mergeCells>
  <pageMargins left="0.78749999999999998" right="0.78749999999999998" top="1.0236111111111099" bottom="1.0236111111111099" header="0.78749999999999998" footer="0.78749999999999998"/>
  <pageSetup scale="53" firstPageNumber="0" orientation="portrait" horizontalDpi="4294967293" verticalDpi="300" r:id="rId1"/>
  <headerFooter>
    <oddHeader>&amp;C&amp;A</oddHeader>
    <oddFooter>&amp;CPage &amp;P</oddFooter>
  </headerFooter>
  <rowBreaks count="1" manualBreakCount="1">
    <brk id="37" max="16383" man="1"/>
  </rowBreaks>
  <colBreaks count="1" manualBreakCount="1">
    <brk id="1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2"/>
  <sheetViews>
    <sheetView showGridLines="0" view="pageBreakPreview" zoomScale="110" zoomScaleNormal="70" zoomScaleSheetLayoutView="110" zoomScalePageLayoutView="120" workbookViewId="0">
      <pane ySplit="1" topLeftCell="A2" activePane="bottomLeft" state="frozen"/>
      <selection activeCell="G3" sqref="G3"/>
      <selection pane="bottomLeft" activeCell="G3" sqref="G3"/>
    </sheetView>
  </sheetViews>
  <sheetFormatPr defaultColWidth="8.81640625" defaultRowHeight="12.5" x14ac:dyDescent="0.25"/>
  <cols>
    <col min="1" max="1" width="42" customWidth="1"/>
    <col min="2" max="2" width="15.54296875" customWidth="1"/>
    <col min="3" max="3" width="17.1796875" customWidth="1"/>
    <col min="4" max="4" width="15.54296875" style="2" customWidth="1"/>
    <col min="5" max="5" width="15.453125" style="3" customWidth="1"/>
    <col min="6" max="7" width="15.453125" style="2" customWidth="1"/>
    <col min="8" max="8" width="22.7265625" hidden="1" customWidth="1"/>
    <col min="9" max="9" width="17.54296875" style="2" hidden="1" customWidth="1"/>
    <col min="10" max="10" width="8.54296875" customWidth="1"/>
    <col min="11" max="11" width="25.54296875" customWidth="1"/>
    <col min="12" max="12" width="10.54296875" style="71" customWidth="1"/>
    <col min="13" max="15" width="8.54296875" customWidth="1"/>
    <col min="16" max="16" width="13.1796875" customWidth="1"/>
    <col min="17" max="1024" width="8.54296875" customWidth="1"/>
  </cols>
  <sheetData>
    <row r="1" spans="1:18" ht="60" customHeight="1" x14ac:dyDescent="0.35">
      <c r="A1" s="141" t="s">
        <v>0</v>
      </c>
      <c r="B1" s="142" t="s">
        <v>143</v>
      </c>
      <c r="C1" s="142" t="s">
        <v>2</v>
      </c>
      <c r="D1" s="143" t="s">
        <v>3</v>
      </c>
      <c r="E1" s="144" t="s">
        <v>4</v>
      </c>
      <c r="F1" s="144" t="s">
        <v>5</v>
      </c>
      <c r="G1" s="144" t="s">
        <v>6</v>
      </c>
      <c r="H1" s="142" t="s">
        <v>144</v>
      </c>
      <c r="I1" s="76" t="s">
        <v>10</v>
      </c>
      <c r="J1" s="77"/>
      <c r="K1" s="78"/>
      <c r="L1" s="79"/>
    </row>
    <row r="2" spans="1:18" ht="15.5" x14ac:dyDescent="0.35">
      <c r="A2" s="145" t="s">
        <v>11</v>
      </c>
      <c r="B2" s="145"/>
      <c r="C2" s="145"/>
      <c r="D2" s="145"/>
      <c r="E2" s="145"/>
      <c r="F2" s="145"/>
      <c r="G2" s="145"/>
      <c r="H2" s="145"/>
      <c r="I2" s="80"/>
      <c r="J2" s="77"/>
      <c r="K2" s="81"/>
      <c r="L2" s="79"/>
    </row>
    <row r="3" spans="1:18" ht="24.75" customHeight="1" x14ac:dyDescent="0.35">
      <c r="A3" s="82" t="s">
        <v>145</v>
      </c>
      <c r="B3" s="83">
        <v>229862</v>
      </c>
      <c r="C3" s="83">
        <f>SUM((3490*65)+(553*39)+(100*65)+(30*32.89)+(30*19.73)+(5*19.73))</f>
        <v>256594.25</v>
      </c>
      <c r="D3" s="84">
        <f>286305.97-(286305.978*1/100)</f>
        <v>283442.91021999996</v>
      </c>
      <c r="E3" s="85">
        <f t="shared" ref="E3:E13" si="0">C3-D3</f>
        <v>-26848.660219999962</v>
      </c>
      <c r="F3" s="85"/>
      <c r="G3" s="85"/>
      <c r="H3" s="83"/>
      <c r="I3" s="86" t="s">
        <v>146</v>
      </c>
      <c r="J3" s="77"/>
      <c r="K3" s="81"/>
      <c r="L3" s="79"/>
    </row>
    <row r="4" spans="1:18" ht="24" customHeight="1" x14ac:dyDescent="0.35">
      <c r="A4" s="82" t="s">
        <v>15</v>
      </c>
      <c r="B4" s="83">
        <v>13500</v>
      </c>
      <c r="C4" s="83">
        <v>20000</v>
      </c>
      <c r="D4" s="83">
        <v>0</v>
      </c>
      <c r="E4" s="85">
        <f t="shared" si="0"/>
        <v>20000</v>
      </c>
      <c r="F4" s="85"/>
      <c r="G4" s="85"/>
      <c r="H4" s="83"/>
      <c r="I4" s="86" t="s">
        <v>147</v>
      </c>
      <c r="J4" s="77"/>
      <c r="K4" s="81"/>
      <c r="L4" s="79"/>
      <c r="M4" s="20"/>
    </row>
    <row r="5" spans="1:18" ht="24" customHeight="1" x14ac:dyDescent="0.35">
      <c r="A5" s="82" t="s">
        <v>17</v>
      </c>
      <c r="B5" s="83">
        <v>0</v>
      </c>
      <c r="C5" s="83">
        <v>10000</v>
      </c>
      <c r="D5" s="88">
        <v>0</v>
      </c>
      <c r="E5" s="85">
        <f t="shared" si="0"/>
        <v>10000</v>
      </c>
      <c r="F5" s="85"/>
      <c r="G5" s="85"/>
      <c r="H5" s="83"/>
      <c r="I5" s="86" t="s">
        <v>148</v>
      </c>
      <c r="J5" s="77"/>
      <c r="K5" s="81"/>
      <c r="L5" s="79"/>
      <c r="M5" s="20"/>
    </row>
    <row r="6" spans="1:18" ht="24" customHeight="1" x14ac:dyDescent="0.35">
      <c r="A6" s="82" t="s">
        <v>149</v>
      </c>
      <c r="B6" s="83">
        <v>0</v>
      </c>
      <c r="C6" s="83">
        <v>0</v>
      </c>
      <c r="D6" s="88">
        <v>0</v>
      </c>
      <c r="E6" s="85">
        <f t="shared" si="0"/>
        <v>0</v>
      </c>
      <c r="F6" s="85"/>
      <c r="G6" s="85"/>
      <c r="H6" s="83"/>
      <c r="I6" s="86"/>
      <c r="J6" s="77"/>
      <c r="K6" s="81"/>
      <c r="L6" s="79"/>
      <c r="M6" s="20"/>
    </row>
    <row r="7" spans="1:18" ht="21" customHeight="1" x14ac:dyDescent="0.35">
      <c r="A7" s="82" t="s">
        <v>150</v>
      </c>
      <c r="B7" s="83">
        <v>2000</v>
      </c>
      <c r="C7" s="83">
        <v>2000</v>
      </c>
      <c r="D7" s="89">
        <v>0</v>
      </c>
      <c r="E7" s="85">
        <f t="shared" si="0"/>
        <v>2000</v>
      </c>
      <c r="F7" s="85"/>
      <c r="G7" s="85"/>
      <c r="H7" s="83"/>
      <c r="I7" s="86" t="s">
        <v>20</v>
      </c>
      <c r="J7" s="77"/>
      <c r="K7" s="81"/>
      <c r="L7" s="79"/>
      <c r="M7" s="22"/>
    </row>
    <row r="8" spans="1:18" ht="19.5" customHeight="1" x14ac:dyDescent="0.35">
      <c r="A8" s="82" t="s">
        <v>21</v>
      </c>
      <c r="B8" s="83">
        <v>2000</v>
      </c>
      <c r="C8" s="83">
        <v>2000</v>
      </c>
      <c r="D8" s="89">
        <v>0</v>
      </c>
      <c r="E8" s="85">
        <f t="shared" si="0"/>
        <v>2000</v>
      </c>
      <c r="F8" s="85"/>
      <c r="G8" s="85"/>
      <c r="H8" s="83"/>
      <c r="I8" s="86" t="s">
        <v>151</v>
      </c>
      <c r="J8" s="77"/>
      <c r="K8" s="90"/>
      <c r="L8" s="91"/>
    </row>
    <row r="9" spans="1:18" ht="21.75" customHeight="1" x14ac:dyDescent="0.35">
      <c r="A9" s="82" t="s">
        <v>23</v>
      </c>
      <c r="B9" s="83">
        <v>250</v>
      </c>
      <c r="C9" s="83">
        <v>150</v>
      </c>
      <c r="D9" s="89">
        <v>0</v>
      </c>
      <c r="E9" s="85">
        <f t="shared" si="0"/>
        <v>150</v>
      </c>
      <c r="F9" s="85"/>
      <c r="G9" s="85"/>
      <c r="H9" s="83"/>
      <c r="I9" s="86" t="s">
        <v>152</v>
      </c>
      <c r="J9" s="77"/>
      <c r="K9" s="92"/>
      <c r="L9" s="93"/>
    </row>
    <row r="10" spans="1:18" ht="20.25" customHeight="1" x14ac:dyDescent="0.35">
      <c r="A10" s="82" t="s">
        <v>25</v>
      </c>
      <c r="B10" s="83">
        <v>3000</v>
      </c>
      <c r="C10" s="83">
        <v>1000</v>
      </c>
      <c r="D10" s="89">
        <v>1163.53</v>
      </c>
      <c r="E10" s="85">
        <f t="shared" si="0"/>
        <v>-163.52999999999997</v>
      </c>
      <c r="F10" s="85"/>
      <c r="G10" s="85"/>
      <c r="H10" s="83"/>
      <c r="I10" s="86" t="s">
        <v>26</v>
      </c>
      <c r="J10" s="77"/>
      <c r="K10" s="81"/>
      <c r="L10" s="79"/>
    </row>
    <row r="11" spans="1:18" ht="16.5" customHeight="1" x14ac:dyDescent="0.35">
      <c r="A11" s="82" t="s">
        <v>27</v>
      </c>
      <c r="B11" s="83">
        <v>500</v>
      </c>
      <c r="C11" s="83">
        <v>200</v>
      </c>
      <c r="D11" s="89">
        <v>0</v>
      </c>
      <c r="E11" s="85">
        <f t="shared" si="0"/>
        <v>200</v>
      </c>
      <c r="F11" s="85"/>
      <c r="G11" s="85"/>
      <c r="H11" s="83"/>
      <c r="I11" s="86" t="s">
        <v>28</v>
      </c>
      <c r="J11" s="77"/>
      <c r="K11" s="81"/>
      <c r="L11" s="79"/>
    </row>
    <row r="12" spans="1:18" ht="21.75" customHeight="1" x14ac:dyDescent="0.35">
      <c r="A12" s="82" t="s">
        <v>29</v>
      </c>
      <c r="B12" s="83">
        <v>0</v>
      </c>
      <c r="C12" s="83">
        <v>0</v>
      </c>
      <c r="D12" s="89">
        <v>0</v>
      </c>
      <c r="E12" s="85">
        <f t="shared" si="0"/>
        <v>0</v>
      </c>
      <c r="F12" s="85"/>
      <c r="G12" s="85"/>
      <c r="H12" s="83"/>
      <c r="I12" s="86" t="s">
        <v>31</v>
      </c>
      <c r="J12" s="77"/>
      <c r="K12" s="81"/>
      <c r="L12" s="94"/>
    </row>
    <row r="13" spans="1:18" ht="22.5" customHeight="1" thickBot="1" x14ac:dyDescent="0.4">
      <c r="A13" s="82" t="s">
        <v>32</v>
      </c>
      <c r="B13" s="83">
        <v>500</v>
      </c>
      <c r="C13" s="83">
        <v>3000</v>
      </c>
      <c r="D13" s="83">
        <v>0</v>
      </c>
      <c r="E13" s="85">
        <f t="shared" si="0"/>
        <v>3000</v>
      </c>
      <c r="F13" s="85"/>
      <c r="G13" s="85"/>
      <c r="H13" s="83"/>
      <c r="I13" s="86" t="s">
        <v>33</v>
      </c>
      <c r="J13" s="77"/>
      <c r="K13" s="81"/>
      <c r="L13" s="94"/>
    </row>
    <row r="14" spans="1:18" ht="16" thickTop="1" x14ac:dyDescent="0.35">
      <c r="A14" s="95" t="s">
        <v>153</v>
      </c>
      <c r="B14" s="96">
        <f t="shared" ref="B14:E14" si="1">SUM(B3:B13)</f>
        <v>251612</v>
      </c>
      <c r="C14" s="96">
        <f>SUM(C3:C13)</f>
        <v>294944.25</v>
      </c>
      <c r="D14" s="96">
        <f t="shared" si="1"/>
        <v>284606.44021999999</v>
      </c>
      <c r="E14" s="96">
        <f t="shared" si="1"/>
        <v>10337.80978000004</v>
      </c>
      <c r="F14" s="96"/>
      <c r="G14" s="96"/>
      <c r="H14" s="96">
        <f>SUM(H3:H13)</f>
        <v>0</v>
      </c>
      <c r="I14" s="86"/>
      <c r="J14" s="77"/>
      <c r="K14" s="168"/>
      <c r="L14" s="79"/>
    </row>
    <row r="15" spans="1:18" ht="15.5" x14ac:dyDescent="0.35">
      <c r="A15" s="97" t="s">
        <v>34</v>
      </c>
      <c r="B15" s="98"/>
      <c r="C15" s="98"/>
      <c r="D15" s="98"/>
      <c r="E15" s="98"/>
      <c r="F15" s="98"/>
      <c r="G15" s="98"/>
      <c r="H15" s="98"/>
      <c r="I15" s="99"/>
      <c r="J15" s="77"/>
      <c r="K15" s="168"/>
      <c r="L15" s="79"/>
    </row>
    <row r="16" spans="1:18" ht="20.25" customHeight="1" x14ac:dyDescent="0.35">
      <c r="A16" s="125" t="s">
        <v>35</v>
      </c>
      <c r="B16" s="126">
        <f t="shared" ref="B16:D16" si="2">SUM(B17:B21)</f>
        <v>81700</v>
      </c>
      <c r="C16" s="126">
        <f>SUM(C17:C21)</f>
        <v>124200</v>
      </c>
      <c r="D16" s="126">
        <f t="shared" si="2"/>
        <v>32751.950000000004</v>
      </c>
      <c r="E16" s="127" t="e">
        <f>SUM(E17:E21)</f>
        <v>#REF!</v>
      </c>
      <c r="F16" s="127"/>
      <c r="G16" s="127"/>
      <c r="H16" s="126">
        <f>SUM(H17:H21)</f>
        <v>0</v>
      </c>
      <c r="I16" s="100"/>
      <c r="J16" s="77"/>
      <c r="K16" s="81"/>
      <c r="L16" s="79"/>
      <c r="O16" s="169"/>
      <c r="P16" s="169"/>
      <c r="Q16" s="169"/>
      <c r="R16" s="169"/>
    </row>
    <row r="17" spans="1:18" ht="22.5" hidden="1" customHeight="1" x14ac:dyDescent="0.35">
      <c r="A17" s="101" t="s">
        <v>36</v>
      </c>
      <c r="B17" s="87">
        <v>82000</v>
      </c>
      <c r="C17" s="103">
        <v>82000</v>
      </c>
      <c r="D17" s="102">
        <f>31024.63+1500</f>
        <v>32524.63</v>
      </c>
      <c r="E17" s="103">
        <f>SUM(B17-D17)</f>
        <v>49475.369999999995</v>
      </c>
      <c r="F17" s="103"/>
      <c r="G17" s="103"/>
      <c r="H17" s="103"/>
      <c r="I17" s="86"/>
      <c r="J17" s="77"/>
      <c r="K17" s="81"/>
      <c r="L17" s="79"/>
      <c r="N17" s="37"/>
      <c r="O17" s="169"/>
      <c r="P17" s="169"/>
      <c r="Q17" s="169"/>
      <c r="R17" s="169"/>
    </row>
    <row r="18" spans="1:18" ht="23.25" hidden="1" customHeight="1" x14ac:dyDescent="0.35">
      <c r="A18" s="101" t="s">
        <v>39</v>
      </c>
      <c r="B18" s="87">
        <v>30000</v>
      </c>
      <c r="C18" s="103">
        <v>33000</v>
      </c>
      <c r="D18" s="104">
        <v>13893.75</v>
      </c>
      <c r="E18" s="103">
        <f>SUM(B18-D18)</f>
        <v>16106.25</v>
      </c>
      <c r="F18" s="103"/>
      <c r="G18" s="103"/>
      <c r="H18" s="103"/>
      <c r="I18" s="86"/>
      <c r="J18" s="77"/>
      <c r="K18" s="81"/>
      <c r="L18" s="79"/>
      <c r="N18" s="37"/>
    </row>
    <row r="19" spans="1:18" ht="21" hidden="1" customHeight="1" x14ac:dyDescent="0.35">
      <c r="A19" s="101" t="s">
        <v>154</v>
      </c>
      <c r="B19" s="87">
        <v>-40000</v>
      </c>
      <c r="C19" s="103"/>
      <c r="D19" s="104">
        <v>-17337.71</v>
      </c>
      <c r="E19" s="103">
        <v>0</v>
      </c>
      <c r="F19" s="103"/>
      <c r="G19" s="103"/>
      <c r="H19" s="103"/>
      <c r="I19" s="86"/>
      <c r="J19" s="77"/>
      <c r="K19" s="81"/>
      <c r="L19" s="79"/>
      <c r="N19" s="37"/>
    </row>
    <row r="20" spans="1:18" ht="18" hidden="1" customHeight="1" x14ac:dyDescent="0.35">
      <c r="A20" s="101" t="s">
        <v>155</v>
      </c>
      <c r="B20" s="87">
        <v>7200</v>
      </c>
      <c r="C20" s="87">
        <v>7200</v>
      </c>
      <c r="D20" s="104">
        <v>3671.28</v>
      </c>
      <c r="E20" s="103">
        <f>SUM(B20-D20)</f>
        <v>3528.72</v>
      </c>
      <c r="F20" s="103"/>
      <c r="G20" s="103"/>
      <c r="H20" s="87"/>
      <c r="I20" s="86"/>
      <c r="J20" s="77"/>
      <c r="K20" s="81"/>
      <c r="L20" s="79"/>
      <c r="N20" s="73"/>
      <c r="O20" s="169"/>
      <c r="P20" s="169"/>
      <c r="Q20" s="169"/>
      <c r="R20" s="169"/>
    </row>
    <row r="21" spans="1:18" ht="18.75" hidden="1" customHeight="1" x14ac:dyDescent="0.35">
      <c r="A21" s="105" t="s">
        <v>41</v>
      </c>
      <c r="B21" s="87">
        <v>2500</v>
      </c>
      <c r="C21" s="87">
        <v>2000</v>
      </c>
      <c r="D21" s="106">
        <v>0</v>
      </c>
      <c r="E21" s="103" t="e">
        <f>B21-#REF!</f>
        <v>#REF!</v>
      </c>
      <c r="F21" s="103"/>
      <c r="G21" s="103"/>
      <c r="H21" s="87"/>
      <c r="I21" s="86" t="s">
        <v>43</v>
      </c>
      <c r="J21" s="77"/>
      <c r="K21" s="92"/>
      <c r="L21" s="93"/>
      <c r="N21" s="74"/>
      <c r="O21" s="169"/>
      <c r="P21" s="169"/>
      <c r="Q21" s="169"/>
      <c r="R21" s="169"/>
    </row>
    <row r="22" spans="1:18" ht="15.5" x14ac:dyDescent="0.35">
      <c r="A22" s="125" t="s">
        <v>44</v>
      </c>
      <c r="B22" s="126">
        <f>SUM(B23:B24)</f>
        <v>34300</v>
      </c>
      <c r="C22" s="126">
        <f>SUM(C23:C24)</f>
        <v>35800</v>
      </c>
      <c r="D22" s="126">
        <f>SUM(D23:D24)</f>
        <v>16563.129999999997</v>
      </c>
      <c r="E22" s="128">
        <f>SUM(E23:E24)</f>
        <v>19236.870000000003</v>
      </c>
      <c r="F22" s="128"/>
      <c r="G22" s="128"/>
      <c r="H22" s="126">
        <f>SUM(H23:H24)</f>
        <v>0</v>
      </c>
      <c r="I22" s="100"/>
      <c r="J22" s="77"/>
      <c r="K22" s="81"/>
      <c r="L22" s="79"/>
      <c r="N22" s="73"/>
      <c r="O22" s="169"/>
      <c r="P22" s="169"/>
      <c r="Q22" s="169"/>
      <c r="R22" s="169"/>
    </row>
    <row r="23" spans="1:18" ht="17.149999999999999" customHeight="1" x14ac:dyDescent="0.35">
      <c r="A23" s="101" t="s">
        <v>45</v>
      </c>
      <c r="B23" s="107">
        <v>33500</v>
      </c>
      <c r="C23" s="107">
        <v>35000</v>
      </c>
      <c r="D23" s="106">
        <v>16313.13</v>
      </c>
      <c r="E23" s="103">
        <f t="shared" ref="E23:E31" si="3">SUM(C23-D23)</f>
        <v>18686.870000000003</v>
      </c>
      <c r="F23" s="103"/>
      <c r="G23" s="103"/>
      <c r="H23" s="107"/>
      <c r="I23" s="86" t="s">
        <v>47</v>
      </c>
      <c r="J23" s="77"/>
      <c r="K23" s="78"/>
      <c r="L23" s="79"/>
      <c r="N23" s="73"/>
      <c r="O23" s="169"/>
      <c r="P23" s="169"/>
      <c r="Q23" s="169"/>
      <c r="R23" s="169"/>
    </row>
    <row r="24" spans="1:18" ht="18.75" customHeight="1" x14ac:dyDescent="0.35">
      <c r="A24" s="101" t="s">
        <v>48</v>
      </c>
      <c r="B24" s="83">
        <v>800</v>
      </c>
      <c r="C24" s="83">
        <v>800</v>
      </c>
      <c r="D24" s="89">
        <v>250</v>
      </c>
      <c r="E24" s="103">
        <f t="shared" si="3"/>
        <v>550</v>
      </c>
      <c r="F24" s="103"/>
      <c r="G24" s="103"/>
      <c r="H24" s="83"/>
      <c r="I24" s="86" t="s">
        <v>156</v>
      </c>
      <c r="J24" s="77"/>
      <c r="K24" s="170"/>
      <c r="L24" s="79"/>
      <c r="N24" s="73"/>
      <c r="O24" s="73"/>
      <c r="P24" s="73"/>
      <c r="Q24" s="73"/>
      <c r="R24" s="73"/>
    </row>
    <row r="25" spans="1:18" ht="18" customHeight="1" x14ac:dyDescent="0.35">
      <c r="A25" s="125" t="s">
        <v>157</v>
      </c>
      <c r="B25" s="126">
        <v>1500</v>
      </c>
      <c r="C25" s="127">
        <v>1500</v>
      </c>
      <c r="D25" s="127">
        <v>35</v>
      </c>
      <c r="E25" s="128">
        <f t="shared" si="3"/>
        <v>1465</v>
      </c>
      <c r="F25" s="128"/>
      <c r="G25" s="128"/>
      <c r="H25" s="127">
        <v>0</v>
      </c>
      <c r="I25" s="108" t="s">
        <v>158</v>
      </c>
      <c r="J25" s="77"/>
      <c r="K25" s="170"/>
      <c r="L25" s="79"/>
      <c r="N25" s="73"/>
      <c r="O25" s="73"/>
      <c r="P25" s="73"/>
      <c r="Q25" s="73"/>
      <c r="R25" s="73"/>
    </row>
    <row r="26" spans="1:18" ht="32.25" customHeight="1" x14ac:dyDescent="0.35">
      <c r="A26" s="146" t="s">
        <v>159</v>
      </c>
      <c r="B26" s="126">
        <f>SUM(B27:B31)</f>
        <v>9300</v>
      </c>
      <c r="C26" s="126">
        <f>SUM(C27:C31)</f>
        <v>6850</v>
      </c>
      <c r="D26" s="126">
        <f t="shared" ref="D26" si="4">SUM(D27:D31)</f>
        <v>1243.9299999999998</v>
      </c>
      <c r="E26" s="128">
        <f t="shared" si="3"/>
        <v>5606.07</v>
      </c>
      <c r="F26" s="128"/>
      <c r="G26" s="128"/>
      <c r="H26" s="126">
        <f>SUM(H27:H31)</f>
        <v>0</v>
      </c>
      <c r="I26" s="100" t="s">
        <v>160</v>
      </c>
      <c r="J26" s="77"/>
      <c r="K26" s="81"/>
      <c r="L26" s="79"/>
      <c r="P26" s="39"/>
    </row>
    <row r="27" spans="1:18" ht="21.75" customHeight="1" x14ac:dyDescent="0.35">
      <c r="A27" s="101" t="s">
        <v>54</v>
      </c>
      <c r="B27" s="87">
        <v>500</v>
      </c>
      <c r="C27" s="87">
        <v>550</v>
      </c>
      <c r="D27" s="89">
        <v>550</v>
      </c>
      <c r="E27" s="139">
        <f t="shared" si="3"/>
        <v>0</v>
      </c>
      <c r="F27" s="139"/>
      <c r="G27" s="139"/>
      <c r="H27" s="87"/>
      <c r="I27" s="86" t="s">
        <v>161</v>
      </c>
      <c r="J27" s="77"/>
      <c r="K27" s="81"/>
      <c r="L27" s="79"/>
    </row>
    <row r="28" spans="1:18" ht="18" customHeight="1" x14ac:dyDescent="0.35">
      <c r="A28" s="101" t="s">
        <v>56</v>
      </c>
      <c r="B28" s="87">
        <v>800</v>
      </c>
      <c r="C28" s="87">
        <v>800</v>
      </c>
      <c r="D28" s="89">
        <v>0</v>
      </c>
      <c r="E28" s="139">
        <f t="shared" si="3"/>
        <v>800</v>
      </c>
      <c r="F28" s="139"/>
      <c r="G28" s="139"/>
      <c r="H28" s="87"/>
      <c r="I28" s="86" t="s">
        <v>57</v>
      </c>
      <c r="J28" s="77"/>
      <c r="K28" s="81"/>
      <c r="L28" s="79"/>
    </row>
    <row r="29" spans="1:18" ht="18.75" customHeight="1" x14ac:dyDescent="0.35">
      <c r="A29" s="101" t="s">
        <v>58</v>
      </c>
      <c r="B29" s="87">
        <v>2000</v>
      </c>
      <c r="C29" s="87">
        <v>1000</v>
      </c>
      <c r="D29" s="89">
        <v>0</v>
      </c>
      <c r="E29" s="139">
        <f t="shared" si="3"/>
        <v>1000</v>
      </c>
      <c r="F29" s="139"/>
      <c r="G29" s="139"/>
      <c r="H29" s="87"/>
      <c r="I29" s="86" t="s">
        <v>162</v>
      </c>
      <c r="J29" s="77"/>
      <c r="K29" s="81"/>
      <c r="L29" s="79"/>
    </row>
    <row r="30" spans="1:18" ht="20.25" customHeight="1" x14ac:dyDescent="0.35">
      <c r="A30" s="101" t="s">
        <v>60</v>
      </c>
      <c r="B30" s="87">
        <v>5000</v>
      </c>
      <c r="C30" s="87">
        <v>3500</v>
      </c>
      <c r="D30" s="89">
        <v>0</v>
      </c>
      <c r="E30" s="139">
        <f t="shared" si="3"/>
        <v>3500</v>
      </c>
      <c r="F30" s="139"/>
      <c r="G30" s="139"/>
      <c r="H30" s="87"/>
      <c r="I30" s="86" t="s">
        <v>163</v>
      </c>
      <c r="J30" s="77"/>
      <c r="K30" s="81"/>
      <c r="L30" s="79"/>
    </row>
    <row r="31" spans="1:18" ht="19.5" customHeight="1" x14ac:dyDescent="0.35">
      <c r="A31" s="101" t="s">
        <v>62</v>
      </c>
      <c r="B31" s="87">
        <v>1000</v>
      </c>
      <c r="C31" s="87">
        <v>1000</v>
      </c>
      <c r="D31" s="89">
        <f>150+543.93</f>
        <v>693.93</v>
      </c>
      <c r="E31" s="139">
        <f t="shared" si="3"/>
        <v>306.07000000000005</v>
      </c>
      <c r="F31" s="139"/>
      <c r="G31" s="139"/>
      <c r="H31" s="87"/>
      <c r="I31" s="86" t="s">
        <v>164</v>
      </c>
      <c r="J31" s="77"/>
      <c r="K31" s="81"/>
      <c r="L31" s="79"/>
    </row>
    <row r="32" spans="1:18" ht="17.25" customHeight="1" x14ac:dyDescent="0.35">
      <c r="A32" s="125" t="s">
        <v>165</v>
      </c>
      <c r="B32" s="126">
        <f t="shared" ref="B32:D32" si="5">SUM(B33:B35)</f>
        <v>29500</v>
      </c>
      <c r="C32" s="128">
        <f>SUM(C33:C35)</f>
        <v>29500</v>
      </c>
      <c r="D32" s="126">
        <f t="shared" si="5"/>
        <v>0</v>
      </c>
      <c r="E32" s="128">
        <f>SUM(B32-D32)</f>
        <v>29500</v>
      </c>
      <c r="F32" s="128"/>
      <c r="G32" s="128"/>
      <c r="H32" s="128">
        <f>SUM(H33:H35)</f>
        <v>0</v>
      </c>
      <c r="I32" s="110"/>
      <c r="J32" s="77"/>
      <c r="K32" s="81"/>
      <c r="L32" s="79"/>
    </row>
    <row r="33" spans="1:12" ht="20.25" customHeight="1" x14ac:dyDescent="0.35">
      <c r="A33" s="101" t="s">
        <v>65</v>
      </c>
      <c r="B33" s="83">
        <v>20000</v>
      </c>
      <c r="C33" s="83">
        <v>20000</v>
      </c>
      <c r="D33" s="89">
        <v>0</v>
      </c>
      <c r="E33" s="109">
        <f>SUM(C33-D33)</f>
        <v>20000</v>
      </c>
      <c r="F33" s="109"/>
      <c r="G33" s="109"/>
      <c r="H33" s="83"/>
      <c r="I33" s="86" t="s">
        <v>166</v>
      </c>
      <c r="J33" s="77"/>
      <c r="K33" s="81"/>
      <c r="L33" s="79"/>
    </row>
    <row r="34" spans="1:12" ht="14.9" customHeight="1" x14ac:dyDescent="0.35">
      <c r="A34" s="101" t="s">
        <v>167</v>
      </c>
      <c r="B34" s="83">
        <v>2500</v>
      </c>
      <c r="C34" s="83">
        <v>2500</v>
      </c>
      <c r="D34" s="89">
        <v>0</v>
      </c>
      <c r="E34" s="109">
        <f>SUM(C34-D34)</f>
        <v>2500</v>
      </c>
      <c r="F34" s="109"/>
      <c r="G34" s="109"/>
      <c r="H34" s="83"/>
      <c r="I34" s="86" t="s">
        <v>69</v>
      </c>
      <c r="J34" s="77"/>
      <c r="K34" s="81"/>
      <c r="L34" s="79"/>
    </row>
    <row r="35" spans="1:12" ht="15" customHeight="1" x14ac:dyDescent="0.35">
      <c r="A35" s="101" t="s">
        <v>70</v>
      </c>
      <c r="B35" s="83">
        <v>7000</v>
      </c>
      <c r="C35" s="83">
        <v>7000</v>
      </c>
      <c r="D35" s="111">
        <v>0</v>
      </c>
      <c r="E35" s="109">
        <f>SUM(C35-D35)</f>
        <v>7000</v>
      </c>
      <c r="F35" s="109"/>
      <c r="G35" s="109"/>
      <c r="H35" s="83"/>
      <c r="I35" s="86" t="s">
        <v>71</v>
      </c>
      <c r="J35" s="77"/>
      <c r="K35" s="81"/>
      <c r="L35" s="79"/>
    </row>
    <row r="36" spans="1:12" ht="31" x14ac:dyDescent="0.35">
      <c r="A36" s="146" t="s">
        <v>168</v>
      </c>
      <c r="B36" s="126">
        <f>SUM(B37:B41)</f>
        <v>22500</v>
      </c>
      <c r="C36" s="126">
        <f>SUM(C37:C41)</f>
        <v>28500</v>
      </c>
      <c r="D36" s="126">
        <f>SUM(D37:D40)</f>
        <v>4117.3500000000004</v>
      </c>
      <c r="E36" s="128">
        <f>SUM(B36-D36)</f>
        <v>18382.650000000001</v>
      </c>
      <c r="F36" s="128"/>
      <c r="G36" s="128"/>
      <c r="H36" s="126">
        <f>SUM(H37:H41)</f>
        <v>0</v>
      </c>
      <c r="I36" s="100"/>
      <c r="J36" s="77"/>
      <c r="K36" s="81"/>
      <c r="L36" s="79"/>
    </row>
    <row r="37" spans="1:12" ht="21.75" customHeight="1" x14ac:dyDescent="0.35">
      <c r="A37" s="101" t="s">
        <v>73</v>
      </c>
      <c r="B37" s="83">
        <v>5000</v>
      </c>
      <c r="C37" s="83">
        <v>6000</v>
      </c>
      <c r="D37" s="89">
        <f>825+50</f>
        <v>875</v>
      </c>
      <c r="E37" s="139">
        <f>SUM(C37-D37)</f>
        <v>5125</v>
      </c>
      <c r="F37" s="139"/>
      <c r="G37" s="139"/>
      <c r="H37" s="83"/>
      <c r="I37" s="86" t="s">
        <v>169</v>
      </c>
      <c r="J37" s="77"/>
      <c r="K37" s="81"/>
      <c r="L37" s="79"/>
    </row>
    <row r="38" spans="1:12" ht="15.75" customHeight="1" x14ac:dyDescent="0.35">
      <c r="A38" s="101" t="s">
        <v>75</v>
      </c>
      <c r="B38" s="112">
        <v>7000</v>
      </c>
      <c r="C38" s="112">
        <v>4000</v>
      </c>
      <c r="D38" s="89">
        <v>3242.35</v>
      </c>
      <c r="E38" s="139">
        <f>SUM(C38-D38)</f>
        <v>757.65000000000009</v>
      </c>
      <c r="F38" s="139"/>
      <c r="G38" s="139"/>
      <c r="H38" s="112"/>
      <c r="I38" s="86" t="s">
        <v>170</v>
      </c>
      <c r="J38" s="77"/>
      <c r="K38" s="81"/>
      <c r="L38" s="79"/>
    </row>
    <row r="39" spans="1:12" ht="15.75" customHeight="1" x14ac:dyDescent="0.35">
      <c r="A39" s="101" t="s">
        <v>77</v>
      </c>
      <c r="B39" s="83">
        <v>2500</v>
      </c>
      <c r="C39" s="83">
        <v>2000</v>
      </c>
      <c r="D39" s="89">
        <v>0</v>
      </c>
      <c r="E39" s="139">
        <f>SUM(C39-D39)</f>
        <v>2000</v>
      </c>
      <c r="F39" s="139"/>
      <c r="G39" s="139"/>
      <c r="H39" s="83"/>
      <c r="I39" s="86" t="s">
        <v>78</v>
      </c>
      <c r="J39" s="77"/>
      <c r="K39" s="81"/>
      <c r="L39" s="79"/>
    </row>
    <row r="40" spans="1:12" ht="15" customHeight="1" x14ac:dyDescent="0.35">
      <c r="A40" s="101" t="s">
        <v>79</v>
      </c>
      <c r="B40" s="83">
        <v>3000</v>
      </c>
      <c r="C40" s="83">
        <v>2500</v>
      </c>
      <c r="D40" s="89">
        <v>0</v>
      </c>
      <c r="E40" s="139">
        <f>SUM(C40-D40)</f>
        <v>2500</v>
      </c>
      <c r="F40" s="139"/>
      <c r="G40" s="139"/>
      <c r="H40" s="83"/>
      <c r="I40" s="86" t="s">
        <v>81</v>
      </c>
      <c r="J40" s="77"/>
      <c r="K40" s="81"/>
      <c r="L40" s="79"/>
    </row>
    <row r="41" spans="1:12" ht="15.75" customHeight="1" x14ac:dyDescent="0.35">
      <c r="A41" s="101" t="s">
        <v>171</v>
      </c>
      <c r="B41" s="83">
        <v>5000</v>
      </c>
      <c r="C41" s="83">
        <v>14000</v>
      </c>
      <c r="D41" s="89">
        <v>0</v>
      </c>
      <c r="E41" s="139">
        <f>SUM(C41-D41)</f>
        <v>14000</v>
      </c>
      <c r="F41" s="139"/>
      <c r="G41" s="139"/>
      <c r="H41" s="83"/>
      <c r="I41" s="86" t="s">
        <v>172</v>
      </c>
      <c r="J41" s="77"/>
      <c r="K41" s="81"/>
      <c r="L41" s="79"/>
    </row>
    <row r="42" spans="1:12" ht="19.5" customHeight="1" x14ac:dyDescent="0.35">
      <c r="A42" s="125" t="s">
        <v>173</v>
      </c>
      <c r="B42" s="126">
        <f>SUM(B43:B44)</f>
        <v>9500</v>
      </c>
      <c r="C42" s="126">
        <f t="shared" ref="C42" si="6">SUM(C43:C44)</f>
        <v>9500</v>
      </c>
      <c r="D42" s="126">
        <f>SUM(D43:D44)</f>
        <v>671.1</v>
      </c>
      <c r="E42" s="128">
        <f>SUM(B42-D42)</f>
        <v>8828.9</v>
      </c>
      <c r="F42" s="128"/>
      <c r="G42" s="128"/>
      <c r="H42" s="126">
        <f t="shared" ref="H42" si="7">SUM(H43:H44)</f>
        <v>0</v>
      </c>
      <c r="I42" s="110" t="s">
        <v>85</v>
      </c>
      <c r="J42" s="77"/>
      <c r="K42" s="81"/>
      <c r="L42" s="79"/>
    </row>
    <row r="43" spans="1:12" ht="15.5" x14ac:dyDescent="0.35">
      <c r="A43" s="101" t="s">
        <v>174</v>
      </c>
      <c r="B43" s="83">
        <v>6000</v>
      </c>
      <c r="C43" s="113">
        <v>6000</v>
      </c>
      <c r="D43" s="89">
        <v>240</v>
      </c>
      <c r="E43" s="139">
        <f>SUM(C43-D43)</f>
        <v>5760</v>
      </c>
      <c r="F43" s="150"/>
      <c r="G43" s="150"/>
      <c r="H43" s="113"/>
      <c r="I43" s="114" t="s">
        <v>175</v>
      </c>
      <c r="J43" s="77"/>
      <c r="K43" s="81"/>
      <c r="L43" s="79"/>
    </row>
    <row r="44" spans="1:12" ht="15.5" x14ac:dyDescent="0.35">
      <c r="A44" s="101" t="s">
        <v>176</v>
      </c>
      <c r="B44" s="83">
        <v>3500</v>
      </c>
      <c r="C44" s="113">
        <v>3500</v>
      </c>
      <c r="D44" s="89">
        <f>671.1-240</f>
        <v>431.1</v>
      </c>
      <c r="E44" s="139">
        <f>SUM(C44-D44)</f>
        <v>3068.9</v>
      </c>
      <c r="F44" s="150"/>
      <c r="G44" s="150"/>
      <c r="H44" s="113"/>
      <c r="I44" s="114" t="s">
        <v>175</v>
      </c>
      <c r="J44" s="77"/>
      <c r="K44" s="81"/>
      <c r="L44" s="79"/>
    </row>
    <row r="45" spans="1:12" ht="31" x14ac:dyDescent="0.35">
      <c r="A45" s="146" t="s">
        <v>177</v>
      </c>
      <c r="B45" s="127">
        <f t="shared" ref="B45:D45" si="8">SUM(B46:B51)</f>
        <v>6550</v>
      </c>
      <c r="C45" s="127">
        <f>SUM(C46:C51)</f>
        <v>6050</v>
      </c>
      <c r="D45" s="127">
        <f t="shared" si="8"/>
        <v>2827.3100000000004</v>
      </c>
      <c r="E45" s="128">
        <f>SUM(B45-D45)</f>
        <v>3722.6899999999996</v>
      </c>
      <c r="F45" s="128"/>
      <c r="G45" s="128"/>
      <c r="H45" s="127">
        <f>SUM(H46:H51)</f>
        <v>0</v>
      </c>
      <c r="I45" s="115"/>
      <c r="J45" s="77"/>
      <c r="K45" s="81"/>
      <c r="L45" s="79"/>
    </row>
    <row r="46" spans="1:12" ht="21.75" customHeight="1" x14ac:dyDescent="0.35">
      <c r="A46" s="101" t="s">
        <v>87</v>
      </c>
      <c r="B46" s="83">
        <v>1000</v>
      </c>
      <c r="C46" s="83">
        <v>750</v>
      </c>
      <c r="D46" s="89">
        <v>0</v>
      </c>
      <c r="E46" s="139">
        <f t="shared" ref="E46:E56" si="9">SUM(C46-D46)</f>
        <v>750</v>
      </c>
      <c r="F46" s="139"/>
      <c r="G46" s="139"/>
      <c r="H46" s="83"/>
      <c r="I46" s="86" t="s">
        <v>178</v>
      </c>
      <c r="J46" s="77"/>
      <c r="K46" s="81"/>
      <c r="L46" s="79"/>
    </row>
    <row r="47" spans="1:12" ht="20.25" customHeight="1" x14ac:dyDescent="0.35">
      <c r="A47" s="101" t="s">
        <v>89</v>
      </c>
      <c r="B47" s="83">
        <v>100</v>
      </c>
      <c r="C47" s="83">
        <v>100</v>
      </c>
      <c r="D47" s="89">
        <v>0</v>
      </c>
      <c r="E47" s="139">
        <f t="shared" si="9"/>
        <v>100</v>
      </c>
      <c r="F47" s="139"/>
      <c r="G47" s="139"/>
      <c r="H47" s="83"/>
      <c r="I47" s="86" t="s">
        <v>179</v>
      </c>
      <c r="J47" s="77"/>
      <c r="K47" s="81"/>
      <c r="L47" s="79"/>
    </row>
    <row r="48" spans="1:12" ht="18" customHeight="1" x14ac:dyDescent="0.35">
      <c r="A48" s="101" t="s">
        <v>93</v>
      </c>
      <c r="B48" s="83">
        <v>2000</v>
      </c>
      <c r="C48" s="83">
        <v>1800</v>
      </c>
      <c r="D48" s="89">
        <v>545.94000000000005</v>
      </c>
      <c r="E48" s="139">
        <f t="shared" si="9"/>
        <v>1254.06</v>
      </c>
      <c r="F48" s="139"/>
      <c r="G48" s="139"/>
      <c r="H48" s="83"/>
      <c r="I48" s="86" t="s">
        <v>180</v>
      </c>
      <c r="J48" s="77"/>
      <c r="K48" s="81"/>
      <c r="L48" s="79"/>
    </row>
    <row r="49" spans="1:16" ht="19.399999999999999" customHeight="1" x14ac:dyDescent="0.35">
      <c r="A49" s="101" t="s">
        <v>95</v>
      </c>
      <c r="B49" s="83">
        <v>1500</v>
      </c>
      <c r="C49" s="83">
        <v>1500</v>
      </c>
      <c r="D49" s="89">
        <v>593.4</v>
      </c>
      <c r="E49" s="139">
        <f t="shared" si="9"/>
        <v>906.6</v>
      </c>
      <c r="F49" s="139"/>
      <c r="G49" s="139"/>
      <c r="H49" s="83"/>
      <c r="I49" s="86" t="s">
        <v>181</v>
      </c>
      <c r="J49" s="77"/>
      <c r="K49" s="81"/>
      <c r="L49" s="79"/>
    </row>
    <row r="50" spans="1:16" ht="20.25" customHeight="1" x14ac:dyDescent="0.35">
      <c r="A50" s="101" t="s">
        <v>97</v>
      </c>
      <c r="B50" s="83">
        <v>1500</v>
      </c>
      <c r="C50" s="83">
        <v>1500</v>
      </c>
      <c r="D50" s="89">
        <v>1449.19</v>
      </c>
      <c r="E50" s="139">
        <f t="shared" si="9"/>
        <v>50.809999999999945</v>
      </c>
      <c r="F50" s="139"/>
      <c r="G50" s="139"/>
      <c r="H50" s="83"/>
      <c r="I50" s="86" t="s">
        <v>182</v>
      </c>
      <c r="J50" s="77"/>
      <c r="K50" s="81"/>
      <c r="L50" s="79"/>
    </row>
    <row r="51" spans="1:16" ht="18" customHeight="1" x14ac:dyDescent="0.35">
      <c r="A51" s="101" t="s">
        <v>100</v>
      </c>
      <c r="B51" s="83">
        <v>450</v>
      </c>
      <c r="C51" s="83">
        <v>400</v>
      </c>
      <c r="D51" s="116">
        <v>238.78</v>
      </c>
      <c r="E51" s="139">
        <f t="shared" si="9"/>
        <v>161.22</v>
      </c>
      <c r="F51" s="139"/>
      <c r="G51" s="139"/>
      <c r="H51" s="83"/>
      <c r="I51" s="86" t="s">
        <v>101</v>
      </c>
      <c r="J51" s="77"/>
      <c r="K51" s="81"/>
      <c r="L51" s="79"/>
    </row>
    <row r="52" spans="1:16" ht="15.5" x14ac:dyDescent="0.35">
      <c r="A52" s="125" t="s">
        <v>183</v>
      </c>
      <c r="B52" s="126">
        <f t="shared" ref="B52:D52" si="10">SUM(B53:B55)</f>
        <v>26500</v>
      </c>
      <c r="C52" s="126">
        <f>SUM(C53:C55)</f>
        <v>20500</v>
      </c>
      <c r="D52" s="127">
        <f t="shared" si="10"/>
        <v>0</v>
      </c>
      <c r="E52" s="128">
        <f t="shared" si="9"/>
        <v>20500</v>
      </c>
      <c r="F52" s="128"/>
      <c r="G52" s="128"/>
      <c r="H52" s="126">
        <f>SUM(H53:H55)</f>
        <v>0</v>
      </c>
      <c r="I52" s="115"/>
      <c r="J52" s="77"/>
      <c r="K52" s="81"/>
      <c r="L52" s="79"/>
    </row>
    <row r="53" spans="1:16" ht="22.4" customHeight="1" x14ac:dyDescent="0.35">
      <c r="A53" s="101" t="s">
        <v>184</v>
      </c>
      <c r="B53" s="83">
        <v>16000</v>
      </c>
      <c r="C53" s="83">
        <v>10000</v>
      </c>
      <c r="D53" s="116">
        <v>0</v>
      </c>
      <c r="E53" s="139">
        <f t="shared" si="9"/>
        <v>10000</v>
      </c>
      <c r="F53" s="139"/>
      <c r="G53" s="139"/>
      <c r="H53" s="83"/>
      <c r="I53" s="86" t="s">
        <v>105</v>
      </c>
      <c r="J53" s="117"/>
      <c r="K53" s="81"/>
      <c r="L53" s="79"/>
    </row>
    <row r="54" spans="1:16" ht="20.25" customHeight="1" x14ac:dyDescent="0.35">
      <c r="A54" s="101" t="s">
        <v>106</v>
      </c>
      <c r="B54" s="83">
        <v>500</v>
      </c>
      <c r="C54" s="83">
        <v>500</v>
      </c>
      <c r="D54" s="116">
        <v>0</v>
      </c>
      <c r="E54" s="139">
        <f t="shared" si="9"/>
        <v>500</v>
      </c>
      <c r="F54" s="139"/>
      <c r="G54" s="139"/>
      <c r="H54" s="83"/>
      <c r="I54" s="86" t="s">
        <v>107</v>
      </c>
      <c r="J54" s="77"/>
      <c r="K54" s="81"/>
      <c r="L54" s="79"/>
    </row>
    <row r="55" spans="1:16" ht="15" customHeight="1" x14ac:dyDescent="0.35">
      <c r="A55" s="101" t="s">
        <v>108</v>
      </c>
      <c r="B55" s="83">
        <v>10000</v>
      </c>
      <c r="C55" s="83">
        <v>10000</v>
      </c>
      <c r="D55" s="89">
        <v>0</v>
      </c>
      <c r="E55" s="139">
        <f t="shared" si="9"/>
        <v>10000</v>
      </c>
      <c r="F55" s="139"/>
      <c r="G55" s="139"/>
      <c r="H55" s="83"/>
      <c r="I55" s="86" t="s">
        <v>109</v>
      </c>
      <c r="J55" s="77"/>
      <c r="K55" s="81"/>
      <c r="L55" s="79"/>
    </row>
    <row r="56" spans="1:16" ht="12.75" customHeight="1" x14ac:dyDescent="0.35">
      <c r="A56" s="101" t="s">
        <v>185</v>
      </c>
      <c r="B56" s="87">
        <v>0</v>
      </c>
      <c r="C56" s="87">
        <v>0</v>
      </c>
      <c r="D56" s="87">
        <v>0</v>
      </c>
      <c r="E56" s="139">
        <f t="shared" si="9"/>
        <v>0</v>
      </c>
      <c r="F56" s="139"/>
      <c r="G56" s="139"/>
      <c r="H56" s="83"/>
      <c r="I56" s="86" t="s">
        <v>186</v>
      </c>
      <c r="J56" s="77"/>
      <c r="K56" s="81"/>
      <c r="L56" s="79"/>
      <c r="P56" s="39"/>
    </row>
    <row r="57" spans="1:16" ht="15.5" x14ac:dyDescent="0.35">
      <c r="A57" s="125" t="s">
        <v>187</v>
      </c>
      <c r="B57" s="126">
        <f>SUM(B58:B58)</f>
        <v>300</v>
      </c>
      <c r="C57" s="126">
        <f>SUM(C58:C58)</f>
        <v>300</v>
      </c>
      <c r="D57" s="126">
        <f>SUM(D58:D58)</f>
        <v>0</v>
      </c>
      <c r="E57" s="128">
        <f>SUM(B57-D57)</f>
        <v>300</v>
      </c>
      <c r="F57" s="128"/>
      <c r="G57" s="128"/>
      <c r="H57" s="126">
        <f>SUM(H58:H58)</f>
        <v>0</v>
      </c>
      <c r="I57" s="110"/>
      <c r="J57" s="77"/>
      <c r="K57" s="118"/>
      <c r="L57" s="79"/>
    </row>
    <row r="58" spans="1:16" ht="15" customHeight="1" x14ac:dyDescent="0.35">
      <c r="A58" s="101" t="s">
        <v>188</v>
      </c>
      <c r="B58" s="83">
        <v>300</v>
      </c>
      <c r="C58" s="83">
        <v>300</v>
      </c>
      <c r="D58" s="116">
        <v>0</v>
      </c>
      <c r="E58" s="109">
        <f>SUM(B58-D58)</f>
        <v>300</v>
      </c>
      <c r="F58" s="109"/>
      <c r="G58" s="109"/>
      <c r="H58" s="83"/>
      <c r="I58" s="86" t="s">
        <v>189</v>
      </c>
      <c r="J58" s="77"/>
      <c r="K58" s="81"/>
      <c r="L58" s="79"/>
    </row>
    <row r="59" spans="1:16" ht="15.5" x14ac:dyDescent="0.35">
      <c r="A59" s="125" t="s">
        <v>190</v>
      </c>
      <c r="B59" s="126">
        <f t="shared" ref="B59:D59" si="11">SUM(B60:B61)</f>
        <v>16400</v>
      </c>
      <c r="C59" s="126">
        <f>SUM(C60:C61)</f>
        <v>16400</v>
      </c>
      <c r="D59" s="126">
        <f t="shared" si="11"/>
        <v>5259.42</v>
      </c>
      <c r="E59" s="128">
        <f>SUM(B59-D59)</f>
        <v>11140.58</v>
      </c>
      <c r="F59" s="128"/>
      <c r="G59" s="128"/>
      <c r="H59" s="126">
        <f>SUM(H60:H61)</f>
        <v>0</v>
      </c>
      <c r="I59" s="110"/>
      <c r="J59" s="77"/>
      <c r="K59" s="81"/>
      <c r="L59" s="79"/>
    </row>
    <row r="60" spans="1:16" ht="13.5" customHeight="1" x14ac:dyDescent="0.35">
      <c r="A60" s="101" t="s">
        <v>116</v>
      </c>
      <c r="B60" s="83">
        <v>13000</v>
      </c>
      <c r="C60" s="83">
        <v>13000</v>
      </c>
      <c r="D60" s="116">
        <v>3703.14</v>
      </c>
      <c r="E60" s="109">
        <f>SUM(C60-D60)</f>
        <v>9296.86</v>
      </c>
      <c r="F60" s="109"/>
      <c r="G60" s="109"/>
      <c r="H60" s="83"/>
      <c r="I60" s="86" t="s">
        <v>191</v>
      </c>
      <c r="J60" s="77"/>
      <c r="K60" s="81"/>
      <c r="L60" s="79"/>
    </row>
    <row r="61" spans="1:16" ht="15" customHeight="1" x14ac:dyDescent="0.35">
      <c r="A61" s="101" t="s">
        <v>119</v>
      </c>
      <c r="B61" s="83">
        <v>3400</v>
      </c>
      <c r="C61" s="83">
        <v>3400</v>
      </c>
      <c r="D61" s="116">
        <v>1556.28</v>
      </c>
      <c r="E61" s="109">
        <f>SUM(C61-D61)</f>
        <v>1843.72</v>
      </c>
      <c r="F61" s="109"/>
      <c r="G61" s="109"/>
      <c r="H61" s="83"/>
      <c r="I61" s="86" t="s">
        <v>120</v>
      </c>
      <c r="J61" s="77"/>
      <c r="K61" s="81"/>
      <c r="L61" s="79"/>
    </row>
    <row r="62" spans="1:16" ht="15.5" x14ac:dyDescent="0.35">
      <c r="A62" s="125" t="s">
        <v>192</v>
      </c>
      <c r="B62" s="126">
        <f>SUM(B63:B68)</f>
        <v>16350</v>
      </c>
      <c r="C62" s="126">
        <f>SUM(C63:C68)</f>
        <v>15700</v>
      </c>
      <c r="D62" s="126">
        <f t="shared" ref="D62" si="12">SUM(D63:D67)</f>
        <v>7627.5</v>
      </c>
      <c r="E62" s="128">
        <f>SUM(B62-D62)</f>
        <v>8722.5</v>
      </c>
      <c r="F62" s="128"/>
      <c r="G62" s="128"/>
      <c r="H62" s="126">
        <f>SUM(H63:H68)</f>
        <v>0</v>
      </c>
      <c r="I62" s="110"/>
      <c r="J62" s="77"/>
      <c r="K62" s="81"/>
      <c r="L62" s="79"/>
    </row>
    <row r="63" spans="1:16" ht="15" customHeight="1" x14ac:dyDescent="0.35">
      <c r="A63" s="101" t="s">
        <v>125</v>
      </c>
      <c r="B63" s="83">
        <v>1500</v>
      </c>
      <c r="C63" s="83">
        <v>1500</v>
      </c>
      <c r="D63" s="106">
        <v>0</v>
      </c>
      <c r="E63" s="109">
        <f t="shared" ref="E63:E68" si="13">SUM(C63-D63)</f>
        <v>1500</v>
      </c>
      <c r="F63" s="109"/>
      <c r="G63" s="109"/>
      <c r="H63" s="83"/>
      <c r="I63" s="86" t="s">
        <v>193</v>
      </c>
      <c r="J63" s="77"/>
      <c r="K63" s="81"/>
      <c r="L63" s="79"/>
    </row>
    <row r="64" spans="1:16" ht="15" customHeight="1" x14ac:dyDescent="0.35">
      <c r="A64" s="101" t="s">
        <v>127</v>
      </c>
      <c r="B64" s="83">
        <v>1000</v>
      </c>
      <c r="C64" s="83">
        <v>1000</v>
      </c>
      <c r="D64" s="106">
        <v>0</v>
      </c>
      <c r="E64" s="109">
        <f t="shared" si="13"/>
        <v>1000</v>
      </c>
      <c r="F64" s="109"/>
      <c r="G64" s="109"/>
      <c r="H64" s="83"/>
      <c r="I64" s="86" t="s">
        <v>128</v>
      </c>
      <c r="J64" s="77"/>
      <c r="K64" s="81"/>
      <c r="L64" s="79"/>
    </row>
    <row r="65" spans="1:14" ht="17.25" customHeight="1" x14ac:dyDescent="0.35">
      <c r="A65" s="101" t="s">
        <v>129</v>
      </c>
      <c r="B65" s="83">
        <v>5600</v>
      </c>
      <c r="C65" s="83">
        <v>5200</v>
      </c>
      <c r="D65" s="89">
        <v>2587.5</v>
      </c>
      <c r="E65" s="109">
        <f t="shared" si="13"/>
        <v>2612.5</v>
      </c>
      <c r="F65" s="109"/>
      <c r="G65" s="109"/>
      <c r="H65" s="83"/>
      <c r="I65" s="86" t="s">
        <v>130</v>
      </c>
      <c r="J65" s="77"/>
      <c r="K65" s="81"/>
      <c r="L65" s="79"/>
    </row>
    <row r="66" spans="1:14" ht="15.75" customHeight="1" x14ac:dyDescent="0.35">
      <c r="A66" s="119" t="s">
        <v>131</v>
      </c>
      <c r="B66" s="87">
        <v>7000</v>
      </c>
      <c r="C66" s="87">
        <v>7000</v>
      </c>
      <c r="D66" s="87">
        <v>5040</v>
      </c>
      <c r="E66" s="109">
        <f t="shared" si="13"/>
        <v>1960</v>
      </c>
      <c r="F66" s="109"/>
      <c r="G66" s="109"/>
      <c r="H66" s="87"/>
      <c r="I66" s="86" t="s">
        <v>194</v>
      </c>
      <c r="J66" s="77"/>
      <c r="K66" s="81"/>
      <c r="L66" s="79"/>
    </row>
    <row r="67" spans="1:14" ht="12.75" customHeight="1" x14ac:dyDescent="0.35">
      <c r="A67" s="119" t="s">
        <v>134</v>
      </c>
      <c r="B67" s="87">
        <v>500</v>
      </c>
      <c r="C67" s="87">
        <v>500</v>
      </c>
      <c r="D67" s="87">
        <v>0</v>
      </c>
      <c r="E67" s="109">
        <f t="shared" si="13"/>
        <v>500</v>
      </c>
      <c r="F67" s="109"/>
      <c r="G67" s="109"/>
      <c r="H67" s="87"/>
      <c r="I67" s="86" t="s">
        <v>136</v>
      </c>
      <c r="J67" s="77"/>
      <c r="K67" s="81"/>
      <c r="L67" s="79"/>
    </row>
    <row r="68" spans="1:14" ht="12.75" customHeight="1" x14ac:dyDescent="0.35">
      <c r="A68" s="101" t="s">
        <v>195</v>
      </c>
      <c r="B68" s="87">
        <v>750</v>
      </c>
      <c r="C68" s="87">
        <v>500</v>
      </c>
      <c r="D68" s="87">
        <v>450</v>
      </c>
      <c r="E68" s="109">
        <f t="shared" si="13"/>
        <v>50</v>
      </c>
      <c r="F68" s="109"/>
      <c r="G68" s="109"/>
      <c r="H68" s="87"/>
      <c r="I68" s="86" t="s">
        <v>196</v>
      </c>
      <c r="J68" s="77"/>
      <c r="K68" s="81"/>
      <c r="L68" s="79"/>
    </row>
    <row r="69" spans="1:14" s="138" customFormat="1" ht="15.5" x14ac:dyDescent="0.35">
      <c r="A69" s="131" t="s">
        <v>139</v>
      </c>
      <c r="B69" s="132">
        <f t="shared" ref="B69:H69" si="14">SUM(B16+B22+B25+B26+B32+B36+B42+B45+B52+B57+B59+B62)</f>
        <v>254400</v>
      </c>
      <c r="C69" s="132">
        <f t="shared" ref="C69" si="15">SUM(C16+C22+C25+C26+C32+C36+C42+C45+C52+C57+C59+C62)</f>
        <v>294800</v>
      </c>
      <c r="D69" s="132">
        <f t="shared" si="14"/>
        <v>71096.69</v>
      </c>
      <c r="E69" s="132" t="e">
        <f t="shared" si="14"/>
        <v>#REF!</v>
      </c>
      <c r="F69" s="132"/>
      <c r="G69" s="132"/>
      <c r="H69" s="132">
        <f t="shared" si="14"/>
        <v>0</v>
      </c>
      <c r="I69" s="133"/>
      <c r="J69" s="134"/>
      <c r="K69" s="135"/>
      <c r="L69" s="136"/>
      <c r="M69" s="137"/>
      <c r="N69" s="137"/>
    </row>
    <row r="70" spans="1:14" s="57" customFormat="1" ht="21.75" customHeight="1" x14ac:dyDescent="0.35">
      <c r="A70" s="129" t="s">
        <v>140</v>
      </c>
      <c r="B70" s="130">
        <f t="shared" ref="B70:H70" si="16">B14-B69</f>
        <v>-2788</v>
      </c>
      <c r="C70" s="130">
        <f t="shared" ref="C70" si="17">C14-C69</f>
        <v>144.25</v>
      </c>
      <c r="D70" s="130">
        <f t="shared" si="16"/>
        <v>213509.75021999999</v>
      </c>
      <c r="E70" s="130" t="e">
        <f t="shared" si="16"/>
        <v>#REF!</v>
      </c>
      <c r="F70" s="130"/>
      <c r="G70" s="130"/>
      <c r="H70" s="130">
        <f t="shared" si="16"/>
        <v>0</v>
      </c>
      <c r="I70" s="120" t="s">
        <v>197</v>
      </c>
      <c r="J70" s="77"/>
      <c r="K70" s="81"/>
      <c r="L70" s="79"/>
      <c r="M70"/>
      <c r="N70"/>
    </row>
    <row r="71" spans="1:14" ht="116.25" customHeight="1" x14ac:dyDescent="0.35">
      <c r="A71" s="121" t="s">
        <v>198</v>
      </c>
      <c r="B71" s="140"/>
      <c r="C71" s="140"/>
      <c r="D71" s="121"/>
      <c r="E71" s="121"/>
      <c r="F71" s="122"/>
      <c r="G71" s="122"/>
      <c r="H71" s="122"/>
      <c r="I71" s="122"/>
      <c r="J71" s="123"/>
      <c r="K71" s="82"/>
      <c r="L71" s="124"/>
    </row>
    <row r="72" spans="1:14" ht="15" customHeight="1" x14ac:dyDescent="0.35">
      <c r="A72" s="58"/>
      <c r="B72" s="58"/>
      <c r="C72" s="58"/>
      <c r="D72" s="58"/>
      <c r="E72" s="58"/>
      <c r="F72" s="58"/>
      <c r="G72" s="58"/>
      <c r="H72" s="58"/>
      <c r="I72" s="58"/>
    </row>
    <row r="73" spans="1:14" ht="29.25" customHeight="1" x14ac:dyDescent="0.35">
      <c r="A73" s="75"/>
      <c r="B73" s="60"/>
      <c r="C73" s="60"/>
      <c r="D73" s="62"/>
      <c r="E73" s="63"/>
      <c r="F73" s="63"/>
      <c r="G73" s="63"/>
      <c r="H73" s="60"/>
      <c r="I73" s="63"/>
    </row>
    <row r="74" spans="1:14" ht="14.5" x14ac:dyDescent="0.35">
      <c r="A74" s="61"/>
      <c r="B74" s="61"/>
      <c r="C74" s="61"/>
      <c r="D74" s="62"/>
      <c r="E74" s="63"/>
      <c r="F74" s="63"/>
      <c r="G74" s="63"/>
      <c r="H74" s="61"/>
      <c r="I74" s="63"/>
      <c r="J74" s="65"/>
      <c r="K74" s="65"/>
    </row>
    <row r="75" spans="1:14" ht="68.25" customHeight="1" x14ac:dyDescent="0.35">
      <c r="A75" s="61"/>
      <c r="B75" s="61"/>
      <c r="C75" s="61"/>
      <c r="D75" s="62"/>
      <c r="E75" s="63"/>
      <c r="F75" s="63"/>
      <c r="G75" s="63"/>
      <c r="H75" s="61"/>
      <c r="I75" s="63"/>
      <c r="J75" s="65"/>
      <c r="K75" s="65"/>
    </row>
    <row r="76" spans="1:14" x14ac:dyDescent="0.25">
      <c r="E76" s="66"/>
      <c r="F76" s="66"/>
      <c r="G76" s="66"/>
      <c r="I76" s="66"/>
      <c r="J76" s="65"/>
      <c r="K76" s="65"/>
    </row>
    <row r="77" spans="1:14" x14ac:dyDescent="0.25">
      <c r="E77" s="66"/>
      <c r="F77" s="66"/>
      <c r="G77" s="66"/>
      <c r="I77" s="66"/>
      <c r="J77" s="65"/>
      <c r="K77" s="65"/>
    </row>
    <row r="78" spans="1:14" x14ac:dyDescent="0.25">
      <c r="E78" s="66"/>
      <c r="F78" s="66"/>
      <c r="G78" s="66"/>
      <c r="I78" s="66"/>
      <c r="J78" s="65"/>
      <c r="K78" s="65"/>
    </row>
    <row r="79" spans="1:14" x14ac:dyDescent="0.25">
      <c r="E79" s="66"/>
      <c r="F79" s="66"/>
      <c r="G79" s="66"/>
      <c r="I79" s="66"/>
      <c r="J79" s="65"/>
      <c r="K79" s="65"/>
    </row>
    <row r="80" spans="1:14" x14ac:dyDescent="0.25">
      <c r="E80" s="66"/>
      <c r="F80" s="66"/>
      <c r="G80" s="66"/>
      <c r="I80" s="66"/>
      <c r="J80" s="65"/>
      <c r="K80" s="65"/>
    </row>
    <row r="81" spans="5:14" x14ac:dyDescent="0.25">
      <c r="E81" s="66"/>
      <c r="F81" s="66"/>
      <c r="G81" s="66"/>
      <c r="I81" s="66"/>
      <c r="J81" s="65"/>
      <c r="K81" s="65"/>
      <c r="M81" s="2"/>
      <c r="N81" s="2"/>
    </row>
    <row r="82" spans="5:14" s="2" customFormat="1" x14ac:dyDescent="0.25">
      <c r="E82" s="3"/>
      <c r="J82" s="65"/>
      <c r="K82" s="65"/>
      <c r="L82" s="71"/>
    </row>
    <row r="83" spans="5:14" s="2" customFormat="1" x14ac:dyDescent="0.25">
      <c r="E83" s="3"/>
      <c r="L83" s="72"/>
    </row>
    <row r="84" spans="5:14" s="2" customFormat="1" x14ac:dyDescent="0.25">
      <c r="E84" s="3"/>
      <c r="L84" s="72"/>
    </row>
    <row r="85" spans="5:14" s="2" customFormat="1" x14ac:dyDescent="0.25">
      <c r="E85" s="3"/>
      <c r="L85" s="72"/>
    </row>
    <row r="86" spans="5:14" s="2" customFormat="1" x14ac:dyDescent="0.25">
      <c r="E86" s="3"/>
      <c r="L86" s="72"/>
    </row>
    <row r="87" spans="5:14" s="2" customFormat="1" x14ac:dyDescent="0.25">
      <c r="E87" s="3"/>
      <c r="L87" s="72"/>
    </row>
    <row r="88" spans="5:14" s="2" customFormat="1" x14ac:dyDescent="0.25">
      <c r="E88" s="3"/>
      <c r="L88" s="72"/>
    </row>
    <row r="89" spans="5:14" s="2" customFormat="1" x14ac:dyDescent="0.25">
      <c r="E89" s="3"/>
      <c r="L89" s="72"/>
    </row>
    <row r="90" spans="5:14" s="2" customFormat="1" x14ac:dyDescent="0.25">
      <c r="E90" s="3"/>
      <c r="L90" s="72"/>
    </row>
    <row r="91" spans="5:14" s="2" customFormat="1" x14ac:dyDescent="0.25">
      <c r="E91" s="3"/>
      <c r="L91" s="72"/>
    </row>
    <row r="92" spans="5:14" s="2" customFormat="1" x14ac:dyDescent="0.25">
      <c r="E92" s="3"/>
      <c r="L92" s="72"/>
    </row>
    <row r="93" spans="5:14" s="2" customFormat="1" x14ac:dyDescent="0.25">
      <c r="E93" s="3"/>
      <c r="L93" s="72"/>
    </row>
    <row r="94" spans="5:14" s="2" customFormat="1" x14ac:dyDescent="0.25">
      <c r="E94" s="3"/>
      <c r="L94" s="72"/>
    </row>
    <row r="95" spans="5:14" s="2" customFormat="1" x14ac:dyDescent="0.25">
      <c r="E95" s="3"/>
      <c r="L95" s="72"/>
    </row>
    <row r="96" spans="5:14" s="2" customFormat="1" x14ac:dyDescent="0.25">
      <c r="E96" s="3"/>
      <c r="L96" s="72"/>
    </row>
    <row r="97" spans="5:14" s="2" customFormat="1" x14ac:dyDescent="0.25">
      <c r="E97" s="3"/>
      <c r="L97" s="72"/>
    </row>
    <row r="98" spans="5:14" s="2" customFormat="1" x14ac:dyDescent="0.25">
      <c r="E98" s="3"/>
      <c r="L98" s="72"/>
    </row>
    <row r="99" spans="5:14" s="2" customFormat="1" x14ac:dyDescent="0.25">
      <c r="E99" s="3"/>
      <c r="L99" s="72"/>
    </row>
    <row r="100" spans="5:14" s="2" customFormat="1" x14ac:dyDescent="0.25">
      <c r="E100" s="3"/>
      <c r="L100" s="72"/>
    </row>
    <row r="101" spans="5:14" s="2" customFormat="1" x14ac:dyDescent="0.25">
      <c r="E101" s="3"/>
      <c r="L101" s="72"/>
    </row>
    <row r="102" spans="5:14" s="2" customFormat="1" x14ac:dyDescent="0.25">
      <c r="E102" s="3"/>
      <c r="L102" s="72"/>
    </row>
    <row r="103" spans="5:14" s="2" customFormat="1" x14ac:dyDescent="0.25">
      <c r="E103" s="3"/>
      <c r="L103" s="72"/>
    </row>
    <row r="104" spans="5:14" s="2" customFormat="1" x14ac:dyDescent="0.25">
      <c r="E104" s="3"/>
      <c r="L104" s="72"/>
    </row>
    <row r="105" spans="5:14" s="2" customFormat="1" x14ac:dyDescent="0.25">
      <c r="E105" s="3"/>
      <c r="L105" s="72"/>
    </row>
    <row r="106" spans="5:14" s="2" customFormat="1" x14ac:dyDescent="0.25">
      <c r="E106" s="3"/>
      <c r="L106" s="72"/>
    </row>
    <row r="107" spans="5:14" s="2" customFormat="1" x14ac:dyDescent="0.25">
      <c r="E107" s="3"/>
      <c r="L107" s="72"/>
    </row>
    <row r="108" spans="5:14" s="2" customFormat="1" x14ac:dyDescent="0.25">
      <c r="E108" s="3"/>
      <c r="L108" s="72"/>
    </row>
    <row r="109" spans="5:14" s="2" customFormat="1" x14ac:dyDescent="0.25">
      <c r="E109" s="3"/>
      <c r="L109" s="72"/>
    </row>
    <row r="110" spans="5:14" s="2" customFormat="1" x14ac:dyDescent="0.25">
      <c r="E110" s="3"/>
      <c r="L110" s="72"/>
    </row>
    <row r="111" spans="5:14" s="2" customFormat="1" x14ac:dyDescent="0.25">
      <c r="E111" s="3"/>
      <c r="L111" s="72"/>
      <c r="M111"/>
      <c r="N111"/>
    </row>
    <row r="112" spans="5:14" x14ac:dyDescent="0.25">
      <c r="J112" s="2"/>
      <c r="K112" s="2"/>
      <c r="L112" s="72"/>
    </row>
  </sheetData>
  <mergeCells count="4">
    <mergeCell ref="K14:K15"/>
    <mergeCell ref="O16:R17"/>
    <mergeCell ref="O20:R23"/>
    <mergeCell ref="K24:K25"/>
  </mergeCells>
  <pageMargins left="0.78740157480314965" right="0.78740157480314965" top="1.0236220472440944" bottom="1.0236220472440944" header="0.78740157480314965" footer="0.78740157480314965"/>
  <pageSetup scale="86" firstPageNumber="0" fitToWidth="2" fitToHeight="4" orientation="landscape" horizontalDpi="300" verticalDpi="300" r:id="rId1"/>
  <headerFooter>
    <oddHeader>&amp;C&amp;A</oddHeader>
    <oddFooter>&amp;CPage &amp;P</oddFooter>
  </headerFooter>
  <rowBreaks count="2" manualBreakCount="2">
    <brk id="24" max="7" man="1"/>
    <brk id="36" max="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4"/>
  <sheetViews>
    <sheetView showGridLines="0" view="pageBreakPreview" zoomScale="70" zoomScaleNormal="70" zoomScaleSheetLayoutView="70" zoomScalePageLayoutView="120" workbookViewId="0">
      <pane ySplit="1" topLeftCell="A38" activePane="bottomLeft" state="frozen"/>
      <selection activeCell="G3" sqref="G3"/>
      <selection pane="bottomLeft" activeCell="G3" sqref="G3"/>
    </sheetView>
  </sheetViews>
  <sheetFormatPr defaultColWidth="8.81640625" defaultRowHeight="12.5" x14ac:dyDescent="0.25"/>
  <cols>
    <col min="1" max="1" width="42" customWidth="1"/>
    <col min="2" max="2" width="15.54296875" customWidth="1"/>
    <col min="3" max="3" width="17.1796875" customWidth="1"/>
    <col min="4" max="7" width="15.453125" customWidth="1"/>
    <col min="8" max="8" width="22.7265625" style="2" hidden="1" customWidth="1"/>
    <col min="9" max="9" width="8.54296875" customWidth="1"/>
    <col min="10" max="10" width="25.54296875" customWidth="1"/>
    <col min="11" max="11" width="10.54296875" style="71" customWidth="1"/>
    <col min="12" max="14" width="8.54296875" customWidth="1"/>
    <col min="15" max="15" width="13.1796875" customWidth="1"/>
    <col min="16" max="1023" width="8.54296875" customWidth="1"/>
  </cols>
  <sheetData>
    <row r="1" spans="1:17" ht="60" customHeight="1" x14ac:dyDescent="0.35">
      <c r="A1" s="147" t="s">
        <v>0</v>
      </c>
      <c r="B1" s="148" t="s">
        <v>143</v>
      </c>
      <c r="C1" s="148" t="s">
        <v>2</v>
      </c>
      <c r="D1" s="148" t="s">
        <v>3</v>
      </c>
      <c r="E1" s="148" t="s">
        <v>4</v>
      </c>
      <c r="F1" s="148" t="s">
        <v>5</v>
      </c>
      <c r="G1" s="148" t="s">
        <v>6</v>
      </c>
      <c r="H1" s="76" t="s">
        <v>10</v>
      </c>
      <c r="I1" s="77"/>
      <c r="J1" s="78"/>
      <c r="K1" s="79"/>
    </row>
    <row r="2" spans="1:17" ht="15.5" x14ac:dyDescent="0.35">
      <c r="A2" s="145" t="s">
        <v>11</v>
      </c>
      <c r="B2" s="145"/>
      <c r="C2" s="145"/>
      <c r="D2" s="145"/>
      <c r="E2" s="145"/>
      <c r="F2" s="145"/>
      <c r="G2" s="145"/>
      <c r="H2" s="80"/>
      <c r="I2" s="77"/>
      <c r="J2" s="81"/>
      <c r="K2" s="79"/>
    </row>
    <row r="3" spans="1:17" ht="24.75" customHeight="1" x14ac:dyDescent="0.35">
      <c r="A3" s="82" t="s">
        <v>145</v>
      </c>
      <c r="B3" s="83">
        <v>229862</v>
      </c>
      <c r="C3" s="83">
        <f>SUM((3490*65)+(553*39)+(100*65)+(30*32.89)+(30*19.73)+(5*19.73))</f>
        <v>256594.25</v>
      </c>
      <c r="D3" s="83">
        <f>292500</f>
        <v>292500</v>
      </c>
      <c r="E3" s="83">
        <f>352000</f>
        <v>352000</v>
      </c>
      <c r="F3" s="83"/>
      <c r="G3" s="83"/>
      <c r="H3" s="86" t="s">
        <v>146</v>
      </c>
      <c r="I3" s="77"/>
      <c r="J3" s="81"/>
      <c r="K3" s="79"/>
    </row>
    <row r="4" spans="1:17" ht="24" customHeight="1" x14ac:dyDescent="0.35">
      <c r="A4" s="82" t="s">
        <v>15</v>
      </c>
      <c r="B4" s="83">
        <v>13500</v>
      </c>
      <c r="C4" s="83">
        <v>20000</v>
      </c>
      <c r="D4" s="83">
        <v>13500</v>
      </c>
      <c r="E4" s="83">
        <v>0</v>
      </c>
      <c r="F4" s="83"/>
      <c r="G4" s="83"/>
      <c r="H4" s="86" t="s">
        <v>147</v>
      </c>
      <c r="I4" s="77"/>
      <c r="J4" s="81"/>
      <c r="K4" s="79"/>
      <c r="L4" s="20"/>
    </row>
    <row r="5" spans="1:17" ht="24" customHeight="1" x14ac:dyDescent="0.35">
      <c r="A5" s="82" t="s">
        <v>17</v>
      </c>
      <c r="B5" s="83">
        <v>0</v>
      </c>
      <c r="C5" s="83">
        <v>10000</v>
      </c>
      <c r="D5" s="83">
        <v>10000</v>
      </c>
      <c r="E5" s="83">
        <v>10000</v>
      </c>
      <c r="F5" s="83"/>
      <c r="G5" s="83"/>
      <c r="H5" s="86" t="s">
        <v>148</v>
      </c>
      <c r="I5" s="77"/>
      <c r="J5" s="81"/>
      <c r="K5" s="79"/>
      <c r="L5" s="20"/>
    </row>
    <row r="6" spans="1:17" ht="24" customHeight="1" x14ac:dyDescent="0.35">
      <c r="A6" s="82" t="s">
        <v>149</v>
      </c>
      <c r="B6" s="83">
        <v>0</v>
      </c>
      <c r="C6" s="83">
        <v>0</v>
      </c>
      <c r="D6" s="83">
        <v>0</v>
      </c>
      <c r="E6" s="83">
        <v>0</v>
      </c>
      <c r="F6" s="83"/>
      <c r="G6" s="83"/>
      <c r="H6" s="86"/>
      <c r="I6" s="77"/>
      <c r="J6" s="81"/>
      <c r="K6" s="79"/>
      <c r="L6" s="20"/>
    </row>
    <row r="7" spans="1:17" ht="21" customHeight="1" x14ac:dyDescent="0.35">
      <c r="A7" s="82" t="s">
        <v>150</v>
      </c>
      <c r="B7" s="83">
        <v>2000</v>
      </c>
      <c r="C7" s="83">
        <v>2000</v>
      </c>
      <c r="D7" s="83">
        <v>2000</v>
      </c>
      <c r="E7" s="83">
        <v>2000</v>
      </c>
      <c r="F7" s="83"/>
      <c r="G7" s="83"/>
      <c r="H7" s="86" t="s">
        <v>20</v>
      </c>
      <c r="I7" s="77"/>
      <c r="J7" s="81"/>
      <c r="K7" s="79"/>
      <c r="L7" s="22"/>
    </row>
    <row r="8" spans="1:17" ht="19.5" customHeight="1" x14ac:dyDescent="0.35">
      <c r="A8" s="82" t="s">
        <v>21</v>
      </c>
      <c r="B8" s="83">
        <v>2000</v>
      </c>
      <c r="C8" s="83">
        <v>2000</v>
      </c>
      <c r="D8" s="83">
        <v>4000</v>
      </c>
      <c r="E8" s="83">
        <v>6000</v>
      </c>
      <c r="F8" s="83"/>
      <c r="G8" s="83"/>
      <c r="H8" s="86" t="s">
        <v>151</v>
      </c>
      <c r="I8" s="77"/>
      <c r="J8" s="90"/>
      <c r="K8" s="91"/>
    </row>
    <row r="9" spans="1:17" ht="21.75" customHeight="1" x14ac:dyDescent="0.35">
      <c r="A9" s="82" t="s">
        <v>23</v>
      </c>
      <c r="B9" s="83">
        <v>250</v>
      </c>
      <c r="C9" s="83">
        <v>150</v>
      </c>
      <c r="D9" s="83">
        <v>0</v>
      </c>
      <c r="E9" s="83">
        <v>0</v>
      </c>
      <c r="F9" s="83"/>
      <c r="G9" s="83"/>
      <c r="H9" s="86" t="s">
        <v>152</v>
      </c>
      <c r="I9" s="77"/>
      <c r="J9" s="92"/>
      <c r="K9" s="93"/>
    </row>
    <row r="10" spans="1:17" ht="20.25" customHeight="1" x14ac:dyDescent="0.35">
      <c r="A10" s="82" t="s">
        <v>25</v>
      </c>
      <c r="B10" s="83">
        <v>3000</v>
      </c>
      <c r="C10" s="83">
        <v>1000</v>
      </c>
      <c r="D10" s="83">
        <v>15000</v>
      </c>
      <c r="E10" s="83">
        <v>9000</v>
      </c>
      <c r="F10" s="83"/>
      <c r="G10" s="83"/>
      <c r="H10" s="86" t="s">
        <v>26</v>
      </c>
      <c r="I10" s="77"/>
      <c r="J10" s="81"/>
      <c r="K10" s="79"/>
    </row>
    <row r="11" spans="1:17" ht="16.5" customHeight="1" x14ac:dyDescent="0.35">
      <c r="A11" s="82" t="s">
        <v>27</v>
      </c>
      <c r="B11" s="83">
        <v>500</v>
      </c>
      <c r="C11" s="83">
        <v>200</v>
      </c>
      <c r="D11" s="83">
        <v>500</v>
      </c>
      <c r="E11" s="83">
        <v>500</v>
      </c>
      <c r="F11" s="83"/>
      <c r="G11" s="83"/>
      <c r="H11" s="86" t="s">
        <v>28</v>
      </c>
      <c r="I11" s="77"/>
      <c r="J11" s="81"/>
      <c r="K11" s="79"/>
    </row>
    <row r="12" spans="1:17" ht="21.75" customHeight="1" x14ac:dyDescent="0.35">
      <c r="A12" s="82" t="s">
        <v>29</v>
      </c>
      <c r="B12" s="83">
        <v>0</v>
      </c>
      <c r="C12" s="83">
        <v>0</v>
      </c>
      <c r="D12" s="83">
        <v>0</v>
      </c>
      <c r="E12" s="83">
        <v>0</v>
      </c>
      <c r="F12" s="83"/>
      <c r="G12" s="83"/>
      <c r="H12" s="86" t="s">
        <v>31</v>
      </c>
      <c r="I12" s="77"/>
      <c r="J12" s="81"/>
      <c r="K12" s="94"/>
    </row>
    <row r="13" spans="1:17" ht="22.5" customHeight="1" thickBot="1" x14ac:dyDescent="0.4">
      <c r="A13" s="82" t="s">
        <v>32</v>
      </c>
      <c r="B13" s="83">
        <v>500</v>
      </c>
      <c r="C13" s="83">
        <v>3000</v>
      </c>
      <c r="D13" s="83">
        <v>500</v>
      </c>
      <c r="E13" s="83">
        <v>500</v>
      </c>
      <c r="F13" s="83"/>
      <c r="G13" s="83"/>
      <c r="H13" s="86" t="s">
        <v>33</v>
      </c>
      <c r="I13" s="77"/>
      <c r="J13" s="81"/>
      <c r="K13" s="94"/>
    </row>
    <row r="14" spans="1:17" ht="16" thickTop="1" x14ac:dyDescent="0.35">
      <c r="A14" s="95" t="s">
        <v>153</v>
      </c>
      <c r="B14" s="96">
        <f t="shared" ref="B14" si="0">SUM(B3:B13)</f>
        <v>251612</v>
      </c>
      <c r="C14" s="96">
        <f>SUM(C3:C13)</f>
        <v>294944.25</v>
      </c>
      <c r="D14" s="96">
        <f>SUM(D3:D13)</f>
        <v>338000</v>
      </c>
      <c r="E14" s="96">
        <f>SUM(E3:E13)</f>
        <v>380000</v>
      </c>
      <c r="F14" s="96"/>
      <c r="G14" s="96"/>
      <c r="H14" s="86"/>
      <c r="I14" s="77"/>
      <c r="J14" s="168"/>
      <c r="K14" s="79"/>
    </row>
    <row r="15" spans="1:17" ht="15.5" x14ac:dyDescent="0.35">
      <c r="A15" s="97" t="s">
        <v>34</v>
      </c>
      <c r="B15" s="98"/>
      <c r="C15" s="98"/>
      <c r="D15" s="98"/>
      <c r="E15" s="98"/>
      <c r="F15" s="98"/>
      <c r="G15" s="98"/>
      <c r="H15" s="99"/>
      <c r="I15" s="77"/>
      <c r="J15" s="168"/>
      <c r="K15" s="79"/>
    </row>
    <row r="16" spans="1:17" ht="20.25" customHeight="1" x14ac:dyDescent="0.35">
      <c r="A16" s="125" t="s">
        <v>35</v>
      </c>
      <c r="B16" s="126">
        <f t="shared" ref="B16" si="1">SUM(B17:B21)</f>
        <v>81700</v>
      </c>
      <c r="C16" s="126">
        <f>SUM(C17:C21)</f>
        <v>124200</v>
      </c>
      <c r="D16" s="126">
        <f>SUM(D17:D21)</f>
        <v>137500</v>
      </c>
      <c r="E16" s="126">
        <f>SUM(E17:E21)</f>
        <v>152500</v>
      </c>
      <c r="F16" s="126"/>
      <c r="G16" s="126"/>
      <c r="H16" s="100"/>
      <c r="I16" s="77"/>
      <c r="J16" s="81"/>
      <c r="K16" s="79"/>
      <c r="N16" s="169"/>
      <c r="O16" s="169"/>
      <c r="P16" s="169"/>
      <c r="Q16" s="169"/>
    </row>
    <row r="17" spans="1:17" ht="22.5" customHeight="1" x14ac:dyDescent="0.35">
      <c r="A17" s="101" t="s">
        <v>36</v>
      </c>
      <c r="B17" s="87">
        <v>82000</v>
      </c>
      <c r="C17" s="103">
        <v>82000</v>
      </c>
      <c r="D17" s="103">
        <v>95000</v>
      </c>
      <c r="E17" s="103">
        <v>100000</v>
      </c>
      <c r="F17" s="103"/>
      <c r="G17" s="103"/>
      <c r="H17" s="86"/>
      <c r="I17" s="77"/>
      <c r="J17" s="81"/>
      <c r="K17" s="79"/>
      <c r="M17" s="37"/>
      <c r="N17" s="169"/>
      <c r="O17" s="169"/>
      <c r="P17" s="169"/>
      <c r="Q17" s="169"/>
    </row>
    <row r="18" spans="1:17" ht="23.25" customHeight="1" x14ac:dyDescent="0.35">
      <c r="A18" s="101" t="s">
        <v>39</v>
      </c>
      <c r="B18" s="87">
        <v>30000</v>
      </c>
      <c r="C18" s="103">
        <v>33000</v>
      </c>
      <c r="D18" s="103">
        <v>33000</v>
      </c>
      <c r="E18" s="103">
        <v>40000</v>
      </c>
      <c r="F18" s="103"/>
      <c r="G18" s="103"/>
      <c r="H18" s="86"/>
      <c r="I18" s="77"/>
      <c r="J18" s="81"/>
      <c r="K18" s="79"/>
      <c r="M18" s="37"/>
    </row>
    <row r="19" spans="1:17" ht="21" customHeight="1" x14ac:dyDescent="0.35">
      <c r="A19" s="101" t="s">
        <v>154</v>
      </c>
      <c r="B19" s="87">
        <v>-40000</v>
      </c>
      <c r="C19" s="103">
        <v>0</v>
      </c>
      <c r="D19" s="103">
        <v>0</v>
      </c>
      <c r="E19" s="103">
        <v>0</v>
      </c>
      <c r="F19" s="103"/>
      <c r="G19" s="103"/>
      <c r="H19" s="86"/>
      <c r="I19" s="77"/>
      <c r="J19" s="81"/>
      <c r="K19" s="79"/>
      <c r="M19" s="37"/>
    </row>
    <row r="20" spans="1:17" ht="18" customHeight="1" x14ac:dyDescent="0.35">
      <c r="A20" s="101" t="s">
        <v>155</v>
      </c>
      <c r="B20" s="87">
        <v>7200</v>
      </c>
      <c r="C20" s="87">
        <v>7200</v>
      </c>
      <c r="D20" s="87">
        <v>7000</v>
      </c>
      <c r="E20" s="87">
        <v>10000</v>
      </c>
      <c r="F20" s="87"/>
      <c r="G20" s="87"/>
      <c r="H20" s="86"/>
      <c r="I20" s="77"/>
      <c r="J20" s="81"/>
      <c r="K20" s="79"/>
      <c r="M20" s="73"/>
      <c r="N20" s="169"/>
      <c r="O20" s="169"/>
      <c r="P20" s="169"/>
      <c r="Q20" s="169"/>
    </row>
    <row r="21" spans="1:17" ht="18.75" customHeight="1" x14ac:dyDescent="0.35">
      <c r="A21" s="105" t="s">
        <v>41</v>
      </c>
      <c r="B21" s="87">
        <v>2500</v>
      </c>
      <c r="C21" s="87">
        <v>2000</v>
      </c>
      <c r="D21" s="87">
        <v>2500</v>
      </c>
      <c r="E21" s="87">
        <v>2500</v>
      </c>
      <c r="F21" s="87"/>
      <c r="G21" s="87"/>
      <c r="H21" s="86" t="s">
        <v>43</v>
      </c>
      <c r="I21" s="77"/>
      <c r="J21" s="92"/>
      <c r="K21" s="93"/>
      <c r="M21" s="74"/>
      <c r="N21" s="169"/>
      <c r="O21" s="169"/>
      <c r="P21" s="169"/>
      <c r="Q21" s="169"/>
    </row>
    <row r="22" spans="1:17" ht="15.5" x14ac:dyDescent="0.35">
      <c r="A22" s="125" t="s">
        <v>44</v>
      </c>
      <c r="B22" s="126">
        <f t="shared" ref="B22:E22" si="2">SUM(B23:B24)</f>
        <v>34300</v>
      </c>
      <c r="C22" s="126">
        <f t="shared" si="2"/>
        <v>35800</v>
      </c>
      <c r="D22" s="126">
        <f t="shared" si="2"/>
        <v>39800</v>
      </c>
      <c r="E22" s="126">
        <f t="shared" si="2"/>
        <v>39800</v>
      </c>
      <c r="F22" s="126"/>
      <c r="G22" s="126"/>
      <c r="H22" s="100"/>
      <c r="I22" s="77"/>
      <c r="J22" s="81"/>
      <c r="K22" s="79"/>
      <c r="M22" s="73"/>
      <c r="N22" s="169"/>
      <c r="O22" s="169"/>
      <c r="P22" s="169"/>
      <c r="Q22" s="169"/>
    </row>
    <row r="23" spans="1:17" ht="17.149999999999999" customHeight="1" x14ac:dyDescent="0.35">
      <c r="A23" s="101" t="s">
        <v>45</v>
      </c>
      <c r="B23" s="107">
        <v>33500</v>
      </c>
      <c r="C23" s="107">
        <v>35000</v>
      </c>
      <c r="D23" s="107">
        <v>39000</v>
      </c>
      <c r="E23" s="107">
        <v>39000</v>
      </c>
      <c r="F23" s="107"/>
      <c r="G23" s="107"/>
      <c r="H23" s="86" t="s">
        <v>47</v>
      </c>
      <c r="I23" s="77"/>
      <c r="J23" s="78"/>
      <c r="K23" s="79"/>
      <c r="M23" s="73"/>
      <c r="N23" s="169"/>
      <c r="O23" s="169"/>
      <c r="P23" s="169"/>
      <c r="Q23" s="169"/>
    </row>
    <row r="24" spans="1:17" ht="18.75" customHeight="1" x14ac:dyDescent="0.35">
      <c r="A24" s="101" t="s">
        <v>48</v>
      </c>
      <c r="B24" s="83">
        <v>800</v>
      </c>
      <c r="C24" s="83">
        <v>800</v>
      </c>
      <c r="D24" s="83">
        <v>800</v>
      </c>
      <c r="E24" s="83">
        <v>800</v>
      </c>
      <c r="F24" s="83"/>
      <c r="G24" s="83"/>
      <c r="H24" s="86" t="s">
        <v>156</v>
      </c>
      <c r="I24" s="77"/>
      <c r="J24" s="170"/>
      <c r="K24" s="79"/>
      <c r="M24" s="73"/>
      <c r="N24" s="73"/>
      <c r="O24" s="73"/>
      <c r="P24" s="73"/>
      <c r="Q24" s="73"/>
    </row>
    <row r="25" spans="1:17" ht="18" customHeight="1" x14ac:dyDescent="0.35">
      <c r="A25" s="125" t="s">
        <v>157</v>
      </c>
      <c r="B25" s="126">
        <v>1500</v>
      </c>
      <c r="C25" s="127">
        <v>1500</v>
      </c>
      <c r="D25" s="127">
        <v>1800</v>
      </c>
      <c r="E25" s="127">
        <v>1800</v>
      </c>
      <c r="F25" s="127"/>
      <c r="G25" s="127"/>
      <c r="H25" s="108" t="s">
        <v>158</v>
      </c>
      <c r="I25" s="77"/>
      <c r="J25" s="170"/>
      <c r="K25" s="79"/>
      <c r="M25" s="73"/>
      <c r="N25" s="73"/>
      <c r="O25" s="73"/>
      <c r="P25" s="73"/>
      <c r="Q25" s="73"/>
    </row>
    <row r="26" spans="1:17" ht="32.25" customHeight="1" x14ac:dyDescent="0.35">
      <c r="A26" s="146" t="s">
        <v>159</v>
      </c>
      <c r="B26" s="126">
        <f>SUM(B27:B31)</f>
        <v>9300</v>
      </c>
      <c r="C26" s="126">
        <f>SUM(C27:C31)</f>
        <v>6850</v>
      </c>
      <c r="D26" s="126">
        <f>SUM(D27:D31)</f>
        <v>10500</v>
      </c>
      <c r="E26" s="126">
        <f>SUM(E27:E31)</f>
        <v>11500</v>
      </c>
      <c r="F26" s="126"/>
      <c r="G26" s="126"/>
      <c r="H26" s="100" t="s">
        <v>160</v>
      </c>
      <c r="I26" s="77"/>
      <c r="J26" s="81"/>
      <c r="K26" s="79"/>
      <c r="O26" s="39"/>
    </row>
    <row r="27" spans="1:17" ht="21.75" customHeight="1" x14ac:dyDescent="0.35">
      <c r="A27" s="101" t="s">
        <v>54</v>
      </c>
      <c r="B27" s="87">
        <v>500</v>
      </c>
      <c r="C27" s="87">
        <v>550</v>
      </c>
      <c r="D27" s="87">
        <v>2000</v>
      </c>
      <c r="E27" s="87">
        <v>2000</v>
      </c>
      <c r="F27" s="87"/>
      <c r="G27" s="87"/>
      <c r="H27" s="86" t="s">
        <v>161</v>
      </c>
      <c r="I27" s="77"/>
      <c r="J27" s="81"/>
      <c r="K27" s="79"/>
    </row>
    <row r="28" spans="1:17" ht="18" customHeight="1" x14ac:dyDescent="0.35">
      <c r="A28" s="101" t="s">
        <v>56</v>
      </c>
      <c r="B28" s="87">
        <v>800</v>
      </c>
      <c r="C28" s="87">
        <v>800</v>
      </c>
      <c r="D28" s="87">
        <v>1500</v>
      </c>
      <c r="E28" s="87">
        <v>1500</v>
      </c>
      <c r="F28" s="87"/>
      <c r="G28" s="87"/>
      <c r="H28" s="86" t="s">
        <v>57</v>
      </c>
      <c r="I28" s="77"/>
      <c r="J28" s="81"/>
      <c r="K28" s="79"/>
    </row>
    <row r="29" spans="1:17" ht="18.75" customHeight="1" x14ac:dyDescent="0.35">
      <c r="A29" s="101" t="s">
        <v>58</v>
      </c>
      <c r="B29" s="87">
        <v>2000</v>
      </c>
      <c r="C29" s="87">
        <v>1000</v>
      </c>
      <c r="D29" s="87">
        <v>1000</v>
      </c>
      <c r="E29" s="87">
        <v>1000</v>
      </c>
      <c r="F29" s="87"/>
      <c r="G29" s="87"/>
      <c r="H29" s="86" t="s">
        <v>162</v>
      </c>
      <c r="I29" s="77"/>
      <c r="J29" s="81"/>
      <c r="K29" s="79"/>
    </row>
    <row r="30" spans="1:17" ht="20.25" customHeight="1" x14ac:dyDescent="0.35">
      <c r="A30" s="101" t="s">
        <v>60</v>
      </c>
      <c r="B30" s="87">
        <v>5000</v>
      </c>
      <c r="C30" s="87">
        <v>3500</v>
      </c>
      <c r="D30" s="87">
        <v>5000</v>
      </c>
      <c r="E30" s="87">
        <v>5000</v>
      </c>
      <c r="F30" s="87"/>
      <c r="G30" s="87"/>
      <c r="H30" s="86" t="s">
        <v>163</v>
      </c>
      <c r="I30" s="77"/>
      <c r="J30" s="81"/>
      <c r="K30" s="79"/>
    </row>
    <row r="31" spans="1:17" ht="19.5" customHeight="1" x14ac:dyDescent="0.35">
      <c r="A31" s="101" t="s">
        <v>62</v>
      </c>
      <c r="B31" s="87">
        <v>1000</v>
      </c>
      <c r="C31" s="87">
        <v>1000</v>
      </c>
      <c r="D31" s="87">
        <v>1000</v>
      </c>
      <c r="E31" s="87">
        <v>2000</v>
      </c>
      <c r="F31" s="87"/>
      <c r="G31" s="87"/>
      <c r="H31" s="86" t="s">
        <v>164</v>
      </c>
      <c r="I31" s="77"/>
      <c r="J31" s="81"/>
      <c r="K31" s="79"/>
    </row>
    <row r="32" spans="1:17" ht="17.25" customHeight="1" x14ac:dyDescent="0.35">
      <c r="A32" s="125" t="s">
        <v>165</v>
      </c>
      <c r="B32" s="126">
        <f t="shared" ref="B32" si="3">SUM(B33:B35)</f>
        <v>29500</v>
      </c>
      <c r="C32" s="128">
        <f>SUM(C33:C35)</f>
        <v>29500</v>
      </c>
      <c r="D32" s="128">
        <f>SUM(D33:D35)</f>
        <v>34500</v>
      </c>
      <c r="E32" s="128">
        <f>SUM(E33:E38)</f>
        <v>77500</v>
      </c>
      <c r="F32" s="128"/>
      <c r="G32" s="128"/>
      <c r="H32" s="110"/>
      <c r="I32" s="77"/>
      <c r="J32" s="81"/>
      <c r="K32" s="79"/>
    </row>
    <row r="33" spans="1:11" ht="20.25" customHeight="1" x14ac:dyDescent="0.35">
      <c r="A33" s="101" t="s">
        <v>65</v>
      </c>
      <c r="B33" s="83">
        <v>20000</v>
      </c>
      <c r="C33" s="83">
        <v>20000</v>
      </c>
      <c r="D33" s="83">
        <v>25000</v>
      </c>
      <c r="E33" s="83">
        <v>30000</v>
      </c>
      <c r="F33" s="83"/>
      <c r="G33" s="83"/>
      <c r="H33" s="86" t="s">
        <v>166</v>
      </c>
      <c r="I33" s="77"/>
      <c r="J33" s="81"/>
      <c r="K33" s="79"/>
    </row>
    <row r="34" spans="1:11" ht="14.9" customHeight="1" x14ac:dyDescent="0.35">
      <c r="A34" s="101" t="s">
        <v>167</v>
      </c>
      <c r="B34" s="83">
        <v>2500</v>
      </c>
      <c r="C34" s="83">
        <v>2500</v>
      </c>
      <c r="D34" s="83">
        <v>2500</v>
      </c>
      <c r="E34" s="83">
        <v>2500</v>
      </c>
      <c r="F34" s="83"/>
      <c r="G34" s="83"/>
      <c r="H34" s="86" t="s">
        <v>69</v>
      </c>
      <c r="I34" s="77"/>
      <c r="J34" s="81"/>
      <c r="K34" s="79"/>
    </row>
    <row r="35" spans="1:11" ht="15" customHeight="1" x14ac:dyDescent="0.35">
      <c r="A35" s="101" t="s">
        <v>70</v>
      </c>
      <c r="B35" s="83">
        <v>7000</v>
      </c>
      <c r="C35" s="83">
        <v>7000</v>
      </c>
      <c r="D35" s="83">
        <v>7000</v>
      </c>
      <c r="E35" s="83">
        <v>7000</v>
      </c>
      <c r="F35" s="83"/>
      <c r="G35" s="83"/>
      <c r="H35" s="86" t="s">
        <v>71</v>
      </c>
      <c r="I35" s="77"/>
      <c r="J35" s="81"/>
      <c r="K35" s="79"/>
    </row>
    <row r="36" spans="1:11" ht="22.4" customHeight="1" x14ac:dyDescent="0.35">
      <c r="A36" s="101" t="s">
        <v>199</v>
      </c>
      <c r="B36" s="83">
        <v>16000</v>
      </c>
      <c r="C36" s="83">
        <v>10000</v>
      </c>
      <c r="D36" s="83">
        <v>20000</v>
      </c>
      <c r="E36" s="83">
        <v>11000</v>
      </c>
      <c r="F36" s="83"/>
      <c r="G36" s="83"/>
      <c r="H36" s="86" t="s">
        <v>105</v>
      </c>
      <c r="I36" s="117"/>
      <c r="J36" s="81"/>
      <c r="K36" s="79"/>
    </row>
    <row r="37" spans="1:11" ht="22.4" customHeight="1" x14ac:dyDescent="0.35">
      <c r="A37" s="101" t="s">
        <v>200</v>
      </c>
      <c r="B37" s="83"/>
      <c r="C37" s="83"/>
      <c r="D37" s="83"/>
      <c r="E37" s="83">
        <v>7000</v>
      </c>
      <c r="F37" s="83"/>
      <c r="G37" s="83"/>
      <c r="H37" s="86"/>
      <c r="I37" s="149"/>
      <c r="J37" s="81"/>
      <c r="K37" s="79"/>
    </row>
    <row r="38" spans="1:11" ht="22.4" customHeight="1" x14ac:dyDescent="0.35">
      <c r="A38" s="101" t="s">
        <v>201</v>
      </c>
      <c r="B38" s="83"/>
      <c r="C38" s="83"/>
      <c r="D38" s="83"/>
      <c r="E38" s="83">
        <v>20000</v>
      </c>
      <c r="F38" s="83"/>
      <c r="G38" s="83"/>
      <c r="H38" s="86"/>
      <c r="I38" s="149"/>
      <c r="J38" s="81"/>
      <c r="K38" s="79"/>
    </row>
    <row r="39" spans="1:11" ht="31" x14ac:dyDescent="0.35">
      <c r="A39" s="146" t="s">
        <v>168</v>
      </c>
      <c r="B39" s="126">
        <f>SUM(B40:B44)</f>
        <v>22500</v>
      </c>
      <c r="C39" s="126">
        <f>SUM(C40:C44)</f>
        <v>28500</v>
      </c>
      <c r="D39" s="126">
        <f>SUM(D40:D44)</f>
        <v>30000</v>
      </c>
      <c r="E39" s="126">
        <f>SUM(E40:E44)</f>
        <v>30000</v>
      </c>
      <c r="F39" s="126"/>
      <c r="G39" s="126"/>
      <c r="H39" s="100"/>
      <c r="I39" s="77"/>
      <c r="J39" s="81"/>
      <c r="K39" s="79"/>
    </row>
    <row r="40" spans="1:11" ht="21.75" customHeight="1" x14ac:dyDescent="0.35">
      <c r="A40" s="101" t="s">
        <v>73</v>
      </c>
      <c r="B40" s="83">
        <v>5000</v>
      </c>
      <c r="C40" s="83">
        <v>6000</v>
      </c>
      <c r="D40" s="83">
        <v>6000</v>
      </c>
      <c r="E40" s="83">
        <v>6000</v>
      </c>
      <c r="F40" s="83"/>
      <c r="G40" s="83"/>
      <c r="H40" s="86" t="s">
        <v>169</v>
      </c>
      <c r="I40" s="77"/>
      <c r="J40" s="81"/>
      <c r="K40" s="79"/>
    </row>
    <row r="41" spans="1:11" ht="15.75" customHeight="1" x14ac:dyDescent="0.35">
      <c r="A41" s="101" t="s">
        <v>75</v>
      </c>
      <c r="B41" s="112">
        <v>7000</v>
      </c>
      <c r="C41" s="112">
        <v>4000</v>
      </c>
      <c r="D41" s="112">
        <v>5500</v>
      </c>
      <c r="E41" s="112">
        <v>5500</v>
      </c>
      <c r="F41" s="112"/>
      <c r="G41" s="112"/>
      <c r="H41" s="86" t="s">
        <v>170</v>
      </c>
      <c r="I41" s="77"/>
      <c r="J41" s="81"/>
      <c r="K41" s="79"/>
    </row>
    <row r="42" spans="1:11" ht="15.75" customHeight="1" x14ac:dyDescent="0.35">
      <c r="A42" s="101" t="s">
        <v>77</v>
      </c>
      <c r="B42" s="83">
        <v>2500</v>
      </c>
      <c r="C42" s="83">
        <v>2000</v>
      </c>
      <c r="D42" s="83">
        <v>2000</v>
      </c>
      <c r="E42" s="83">
        <v>2000</v>
      </c>
      <c r="F42" s="83"/>
      <c r="G42" s="83"/>
      <c r="H42" s="86" t="s">
        <v>78</v>
      </c>
      <c r="I42" s="77"/>
      <c r="J42" s="81"/>
      <c r="K42" s="79"/>
    </row>
    <row r="43" spans="1:11" ht="15" customHeight="1" x14ac:dyDescent="0.35">
      <c r="A43" s="101" t="s">
        <v>79</v>
      </c>
      <c r="B43" s="83">
        <v>3000</v>
      </c>
      <c r="C43" s="83">
        <v>2500</v>
      </c>
      <c r="D43" s="83">
        <v>2500</v>
      </c>
      <c r="E43" s="83">
        <v>2500</v>
      </c>
      <c r="F43" s="83"/>
      <c r="G43" s="83"/>
      <c r="H43" s="86" t="s">
        <v>81</v>
      </c>
      <c r="I43" s="77"/>
      <c r="J43" s="81"/>
      <c r="K43" s="79"/>
    </row>
    <row r="44" spans="1:11" ht="15.75" customHeight="1" x14ac:dyDescent="0.35">
      <c r="A44" s="101" t="s">
        <v>171</v>
      </c>
      <c r="B44" s="83">
        <v>5000</v>
      </c>
      <c r="C44" s="83">
        <v>14000</v>
      </c>
      <c r="D44" s="83">
        <v>14000</v>
      </c>
      <c r="E44" s="83">
        <v>14000</v>
      </c>
      <c r="F44" s="83"/>
      <c r="G44" s="83"/>
      <c r="H44" s="86" t="s">
        <v>172</v>
      </c>
      <c r="I44" s="77"/>
      <c r="J44" s="81"/>
      <c r="K44" s="79"/>
    </row>
    <row r="45" spans="1:11" ht="19.5" customHeight="1" x14ac:dyDescent="0.35">
      <c r="A45" s="125" t="s">
        <v>173</v>
      </c>
      <c r="B45" s="126">
        <f>SUM(B46:B47)</f>
        <v>9500</v>
      </c>
      <c r="C45" s="126">
        <f t="shared" ref="C45:D45" si="4">SUM(C46:C47)</f>
        <v>9500</v>
      </c>
      <c r="D45" s="126">
        <f t="shared" si="4"/>
        <v>9500</v>
      </c>
      <c r="E45" s="126">
        <f>SUM(E46:E47)</f>
        <v>10000</v>
      </c>
      <c r="F45" s="126"/>
      <c r="G45" s="126"/>
      <c r="H45" s="110" t="s">
        <v>85</v>
      </c>
      <c r="I45" s="77"/>
      <c r="J45" s="81"/>
      <c r="K45" s="79"/>
    </row>
    <row r="46" spans="1:11" ht="15.5" x14ac:dyDescent="0.35">
      <c r="A46" s="101" t="s">
        <v>174</v>
      </c>
      <c r="B46" s="83">
        <v>6000</v>
      </c>
      <c r="C46" s="113">
        <v>6000</v>
      </c>
      <c r="D46" s="113">
        <v>6000</v>
      </c>
      <c r="E46" s="113">
        <v>6000</v>
      </c>
      <c r="F46" s="113"/>
      <c r="G46" s="113"/>
      <c r="H46" s="114" t="s">
        <v>175</v>
      </c>
      <c r="I46" s="77"/>
      <c r="J46" s="81"/>
      <c r="K46" s="79"/>
    </row>
    <row r="47" spans="1:11" ht="15.5" x14ac:dyDescent="0.35">
      <c r="A47" s="101" t="s">
        <v>176</v>
      </c>
      <c r="B47" s="83">
        <v>3500</v>
      </c>
      <c r="C47" s="113">
        <v>3500</v>
      </c>
      <c r="D47" s="113">
        <v>3500</v>
      </c>
      <c r="E47" s="113">
        <v>4000</v>
      </c>
      <c r="F47" s="113"/>
      <c r="G47" s="113"/>
      <c r="H47" s="114" t="s">
        <v>175</v>
      </c>
      <c r="I47" s="77"/>
      <c r="J47" s="81"/>
      <c r="K47" s="79"/>
    </row>
    <row r="48" spans="1:11" ht="31" x14ac:dyDescent="0.35">
      <c r="A48" s="146" t="s">
        <v>177</v>
      </c>
      <c r="B48" s="127">
        <f t="shared" ref="B48" si="5">SUM(B49:B54)</f>
        <v>6550</v>
      </c>
      <c r="C48" s="127">
        <f>SUM(C49:C54)</f>
        <v>6050</v>
      </c>
      <c r="D48" s="127">
        <f>SUM(D49:D54)</f>
        <v>7800</v>
      </c>
      <c r="E48" s="127">
        <f>SUM(E49:E54)</f>
        <v>10300</v>
      </c>
      <c r="F48" s="127"/>
      <c r="G48" s="127"/>
      <c r="H48" s="115"/>
      <c r="I48" s="77"/>
      <c r="J48" s="81"/>
      <c r="K48" s="79"/>
    </row>
    <row r="49" spans="1:15" ht="21.75" customHeight="1" x14ac:dyDescent="0.35">
      <c r="A49" s="101" t="s">
        <v>87</v>
      </c>
      <c r="B49" s="83">
        <v>1000</v>
      </c>
      <c r="C49" s="83">
        <v>750</v>
      </c>
      <c r="D49" s="83">
        <v>2000</v>
      </c>
      <c r="E49" s="83">
        <v>2000</v>
      </c>
      <c r="F49" s="83"/>
      <c r="G49" s="83"/>
      <c r="H49" s="86" t="s">
        <v>178</v>
      </c>
      <c r="I49" s="77"/>
      <c r="J49" s="81"/>
      <c r="K49" s="79"/>
    </row>
    <row r="50" spans="1:15" ht="20.25" customHeight="1" x14ac:dyDescent="0.35">
      <c r="A50" s="101" t="s">
        <v>89</v>
      </c>
      <c r="B50" s="83">
        <v>100</v>
      </c>
      <c r="C50" s="83">
        <v>100</v>
      </c>
      <c r="D50" s="83">
        <v>300</v>
      </c>
      <c r="E50" s="83">
        <v>300</v>
      </c>
      <c r="F50" s="83"/>
      <c r="G50" s="83"/>
      <c r="H50" s="86" t="s">
        <v>179</v>
      </c>
      <c r="I50" s="77"/>
      <c r="J50" s="81"/>
      <c r="K50" s="79"/>
    </row>
    <row r="51" spans="1:15" ht="18" customHeight="1" x14ac:dyDescent="0.35">
      <c r="A51" s="101" t="s">
        <v>93</v>
      </c>
      <c r="B51" s="83">
        <v>2000</v>
      </c>
      <c r="C51" s="83">
        <v>1800</v>
      </c>
      <c r="D51" s="83">
        <v>2000</v>
      </c>
      <c r="E51" s="83">
        <v>4000</v>
      </c>
      <c r="F51" s="83"/>
      <c r="G51" s="83"/>
      <c r="H51" s="86" t="s">
        <v>180</v>
      </c>
      <c r="I51" s="77"/>
      <c r="J51" s="81"/>
      <c r="K51" s="79"/>
    </row>
    <row r="52" spans="1:15" ht="19.399999999999999" customHeight="1" x14ac:dyDescent="0.35">
      <c r="A52" s="101" t="s">
        <v>95</v>
      </c>
      <c r="B52" s="83">
        <v>1500</v>
      </c>
      <c r="C52" s="83">
        <v>1500</v>
      </c>
      <c r="D52" s="83">
        <v>1500</v>
      </c>
      <c r="E52" s="83">
        <v>1500</v>
      </c>
      <c r="F52" s="83"/>
      <c r="G52" s="83"/>
      <c r="H52" s="86" t="s">
        <v>181</v>
      </c>
      <c r="I52" s="77"/>
      <c r="J52" s="81"/>
      <c r="K52" s="79"/>
    </row>
    <row r="53" spans="1:15" ht="20.25" customHeight="1" x14ac:dyDescent="0.35">
      <c r="A53" s="101" t="s">
        <v>97</v>
      </c>
      <c r="B53" s="83">
        <v>1500</v>
      </c>
      <c r="C53" s="83">
        <v>1500</v>
      </c>
      <c r="D53" s="83">
        <v>1500</v>
      </c>
      <c r="E53" s="83">
        <v>1500</v>
      </c>
      <c r="F53" s="83"/>
      <c r="G53" s="83"/>
      <c r="H53" s="86" t="s">
        <v>182</v>
      </c>
      <c r="I53" s="77"/>
      <c r="J53" s="81"/>
      <c r="K53" s="79"/>
    </row>
    <row r="54" spans="1:15" ht="18" customHeight="1" x14ac:dyDescent="0.35">
      <c r="A54" s="101" t="s">
        <v>100</v>
      </c>
      <c r="B54" s="83">
        <v>450</v>
      </c>
      <c r="C54" s="83">
        <v>400</v>
      </c>
      <c r="D54" s="83">
        <v>500</v>
      </c>
      <c r="E54" s="83">
        <v>1000</v>
      </c>
      <c r="F54" s="83"/>
      <c r="G54" s="83"/>
      <c r="H54" s="86" t="s">
        <v>101</v>
      </c>
      <c r="I54" s="77"/>
      <c r="J54" s="81"/>
      <c r="K54" s="79"/>
    </row>
    <row r="55" spans="1:15" ht="15.5" x14ac:dyDescent="0.35">
      <c r="A55" s="125" t="s">
        <v>183</v>
      </c>
      <c r="B55" s="126">
        <f ca="1">SUM(B36:B57)</f>
        <v>1594716500</v>
      </c>
      <c r="C55" s="126">
        <f ca="1">SUM(C36:C57)</f>
        <v>1671710500</v>
      </c>
      <c r="D55" s="126">
        <f ca="1">SUM(D36:D57)</f>
        <v>1925820500</v>
      </c>
      <c r="E55" s="126">
        <f>SUM(E56:E58)</f>
        <v>1000</v>
      </c>
      <c r="F55" s="126"/>
      <c r="G55" s="126"/>
      <c r="H55" s="115"/>
      <c r="I55" s="77"/>
      <c r="J55" s="81"/>
      <c r="K55" s="79"/>
    </row>
    <row r="56" spans="1:15" ht="20.25" customHeight="1" x14ac:dyDescent="0.35">
      <c r="A56" s="101" t="s">
        <v>106</v>
      </c>
      <c r="B56" s="116"/>
      <c r="C56" s="116"/>
      <c r="D56" s="116"/>
      <c r="E56" s="83">
        <v>500</v>
      </c>
      <c r="F56" s="83"/>
      <c r="G56" s="83"/>
      <c r="H56" s="86" t="s">
        <v>107</v>
      </c>
      <c r="I56" s="77"/>
      <c r="J56" s="81"/>
      <c r="K56" s="79"/>
    </row>
    <row r="57" spans="1:15" ht="15" customHeight="1" x14ac:dyDescent="0.35">
      <c r="A57" s="101" t="s">
        <v>108</v>
      </c>
      <c r="B57" s="83">
        <v>10000</v>
      </c>
      <c r="C57" s="83">
        <v>10000</v>
      </c>
      <c r="D57" s="83">
        <v>10000</v>
      </c>
      <c r="E57" s="83">
        <v>0</v>
      </c>
      <c r="F57" s="83"/>
      <c r="G57" s="83"/>
      <c r="H57" s="86" t="s">
        <v>109</v>
      </c>
      <c r="I57" s="77"/>
      <c r="J57" s="81"/>
      <c r="K57" s="79"/>
    </row>
    <row r="58" spans="1:15" ht="12.75" customHeight="1" x14ac:dyDescent="0.35">
      <c r="A58" s="101" t="s">
        <v>185</v>
      </c>
      <c r="B58" s="83">
        <v>0</v>
      </c>
      <c r="C58" s="83">
        <v>500</v>
      </c>
      <c r="D58" s="83">
        <v>500</v>
      </c>
      <c r="E58" s="83">
        <v>500</v>
      </c>
      <c r="F58" s="83"/>
      <c r="G58" s="83"/>
      <c r="H58" s="86" t="s">
        <v>186</v>
      </c>
      <c r="I58" s="77"/>
      <c r="J58" s="81"/>
      <c r="K58" s="79"/>
      <c r="O58" s="39"/>
    </row>
    <row r="59" spans="1:15" ht="15.5" x14ac:dyDescent="0.35">
      <c r="A59" s="125" t="s">
        <v>187</v>
      </c>
      <c r="B59" s="126">
        <f>SUM(B60:B60)</f>
        <v>300</v>
      </c>
      <c r="C59" s="126">
        <f>SUM(C60:C60)</f>
        <v>300</v>
      </c>
      <c r="D59" s="126">
        <f>SUM(D60:D60)</f>
        <v>600</v>
      </c>
      <c r="E59" s="126">
        <f>SUM(E60:E60)</f>
        <v>600</v>
      </c>
      <c r="F59" s="126"/>
      <c r="G59" s="126"/>
      <c r="H59" s="110"/>
      <c r="I59" s="77"/>
      <c r="J59" s="118"/>
      <c r="K59" s="79"/>
    </row>
    <row r="60" spans="1:15" ht="15" customHeight="1" x14ac:dyDescent="0.35">
      <c r="A60" s="101" t="s">
        <v>188</v>
      </c>
      <c r="B60" s="83">
        <v>300</v>
      </c>
      <c r="C60" s="83">
        <v>300</v>
      </c>
      <c r="D60" s="83">
        <v>600</v>
      </c>
      <c r="E60" s="83">
        <v>600</v>
      </c>
      <c r="F60" s="83"/>
      <c r="G60" s="83"/>
      <c r="H60" s="86" t="s">
        <v>189</v>
      </c>
      <c r="I60" s="77"/>
      <c r="J60" s="81"/>
      <c r="K60" s="79"/>
    </row>
    <row r="61" spans="1:15" ht="15.5" x14ac:dyDescent="0.35">
      <c r="A61" s="125" t="s">
        <v>190</v>
      </c>
      <c r="B61" s="126">
        <f t="shared" ref="B61" si="6">SUM(B62:B63)</f>
        <v>16400</v>
      </c>
      <c r="C61" s="126">
        <f>SUM(C62:C63)</f>
        <v>16400</v>
      </c>
      <c r="D61" s="126">
        <f>SUM(D62:D63)</f>
        <v>16400</v>
      </c>
      <c r="E61" s="126">
        <f>SUM(E62:E63)</f>
        <v>16400</v>
      </c>
      <c r="F61" s="126"/>
      <c r="G61" s="126"/>
      <c r="H61" s="110"/>
      <c r="I61" s="77"/>
      <c r="J61" s="81"/>
      <c r="K61" s="79"/>
    </row>
    <row r="62" spans="1:15" ht="13.5" customHeight="1" x14ac:dyDescent="0.35">
      <c r="A62" s="101" t="s">
        <v>116</v>
      </c>
      <c r="B62" s="83">
        <v>13000</v>
      </c>
      <c r="C62" s="83">
        <v>13000</v>
      </c>
      <c r="D62" s="83">
        <v>13000</v>
      </c>
      <c r="E62" s="83">
        <v>13000</v>
      </c>
      <c r="F62" s="83"/>
      <c r="G62" s="83"/>
      <c r="H62" s="86" t="s">
        <v>191</v>
      </c>
      <c r="I62" s="77"/>
      <c r="J62" s="81"/>
      <c r="K62" s="79"/>
    </row>
    <row r="63" spans="1:15" ht="15" customHeight="1" x14ac:dyDescent="0.35">
      <c r="A63" s="101" t="s">
        <v>119</v>
      </c>
      <c r="B63" s="83">
        <v>3400</v>
      </c>
      <c r="C63" s="83">
        <v>3400</v>
      </c>
      <c r="D63" s="83">
        <v>3400</v>
      </c>
      <c r="E63" s="83">
        <v>3400</v>
      </c>
      <c r="F63" s="83"/>
      <c r="G63" s="83"/>
      <c r="H63" s="86" t="s">
        <v>120</v>
      </c>
      <c r="I63" s="77"/>
      <c r="J63" s="81"/>
      <c r="K63" s="79"/>
    </row>
    <row r="64" spans="1:15" ht="15.5" x14ac:dyDescent="0.35">
      <c r="A64" s="125" t="s">
        <v>192</v>
      </c>
      <c r="B64" s="126">
        <f>SUM(B65:B70)</f>
        <v>16350</v>
      </c>
      <c r="C64" s="126">
        <f>SUM(C65:C70)</f>
        <v>15700</v>
      </c>
      <c r="D64" s="126">
        <f>SUM(D65:D70)</f>
        <v>15700</v>
      </c>
      <c r="E64" s="126">
        <f>SUM(E65:E70)</f>
        <v>28000</v>
      </c>
      <c r="F64" s="126"/>
      <c r="G64" s="126"/>
      <c r="H64" s="110"/>
      <c r="I64" s="77"/>
      <c r="J64" s="81"/>
      <c r="K64" s="79"/>
    </row>
    <row r="65" spans="1:13" ht="15" customHeight="1" x14ac:dyDescent="0.35">
      <c r="A65" s="101" t="s">
        <v>125</v>
      </c>
      <c r="B65" s="83">
        <v>1500</v>
      </c>
      <c r="C65" s="83">
        <v>1500</v>
      </c>
      <c r="D65" s="83">
        <v>1500</v>
      </c>
      <c r="E65" s="83">
        <v>5000</v>
      </c>
      <c r="F65" s="83"/>
      <c r="G65" s="83"/>
      <c r="H65" s="86" t="s">
        <v>193</v>
      </c>
      <c r="I65" s="77"/>
      <c r="J65" s="81"/>
      <c r="K65" s="79"/>
    </row>
    <row r="66" spans="1:13" ht="15" customHeight="1" x14ac:dyDescent="0.35">
      <c r="A66" s="101" t="s">
        <v>127</v>
      </c>
      <c r="B66" s="83">
        <v>1000</v>
      </c>
      <c r="C66" s="83">
        <v>1000</v>
      </c>
      <c r="D66" s="83">
        <v>1000</v>
      </c>
      <c r="E66" s="83">
        <v>7000</v>
      </c>
      <c r="F66" s="83"/>
      <c r="G66" s="83"/>
      <c r="H66" s="86" t="s">
        <v>128</v>
      </c>
      <c r="I66" s="77"/>
      <c r="J66" s="81"/>
      <c r="K66" s="79"/>
    </row>
    <row r="67" spans="1:13" ht="17.25" customHeight="1" x14ac:dyDescent="0.35">
      <c r="A67" s="101" t="s">
        <v>129</v>
      </c>
      <c r="B67" s="83">
        <v>5600</v>
      </c>
      <c r="C67" s="83">
        <v>5200</v>
      </c>
      <c r="D67" s="83">
        <v>5200</v>
      </c>
      <c r="E67" s="83">
        <v>7000</v>
      </c>
      <c r="F67" s="83"/>
      <c r="G67" s="83"/>
      <c r="H67" s="86" t="s">
        <v>130</v>
      </c>
      <c r="I67" s="77"/>
      <c r="J67" s="81"/>
      <c r="K67" s="79"/>
    </row>
    <row r="68" spans="1:13" ht="15.75" customHeight="1" x14ac:dyDescent="0.35">
      <c r="A68" s="119" t="s">
        <v>131</v>
      </c>
      <c r="B68" s="87">
        <v>7000</v>
      </c>
      <c r="C68" s="87">
        <v>7000</v>
      </c>
      <c r="D68" s="87">
        <v>7000</v>
      </c>
      <c r="E68" s="87">
        <v>8000</v>
      </c>
      <c r="F68" s="87"/>
      <c r="G68" s="87"/>
      <c r="H68" s="86" t="s">
        <v>194</v>
      </c>
      <c r="I68" s="77"/>
      <c r="J68" s="81"/>
      <c r="K68" s="79"/>
    </row>
    <row r="69" spans="1:13" ht="12.75" customHeight="1" x14ac:dyDescent="0.35">
      <c r="A69" s="119" t="s">
        <v>134</v>
      </c>
      <c r="B69" s="87">
        <v>500</v>
      </c>
      <c r="C69" s="87">
        <v>500</v>
      </c>
      <c r="D69" s="87">
        <v>500</v>
      </c>
      <c r="E69" s="87">
        <v>500</v>
      </c>
      <c r="F69" s="87"/>
      <c r="G69" s="87"/>
      <c r="H69" s="86" t="s">
        <v>136</v>
      </c>
      <c r="I69" s="77"/>
      <c r="J69" s="81"/>
      <c r="K69" s="79"/>
    </row>
    <row r="70" spans="1:13" ht="12.75" customHeight="1" x14ac:dyDescent="0.35">
      <c r="A70" s="101" t="s">
        <v>195</v>
      </c>
      <c r="B70" s="87">
        <v>750</v>
      </c>
      <c r="C70" s="87">
        <v>500</v>
      </c>
      <c r="D70" s="87">
        <v>500</v>
      </c>
      <c r="E70" s="87">
        <v>500</v>
      </c>
      <c r="F70" s="87"/>
      <c r="G70" s="87"/>
      <c r="H70" s="86" t="s">
        <v>196</v>
      </c>
      <c r="I70" s="77"/>
      <c r="J70" s="81"/>
      <c r="K70" s="79"/>
    </row>
    <row r="71" spans="1:13" s="138" customFormat="1" ht="15.5" x14ac:dyDescent="0.35">
      <c r="A71" s="131" t="s">
        <v>139</v>
      </c>
      <c r="B71" s="132">
        <f t="shared" ref="B71:E71" ca="1" si="7">SUM(B16+B22+B25+B26+B32+B39+B45+B48+B55+B59+B61+B64)</f>
        <v>1594944400</v>
      </c>
      <c r="C71" s="132">
        <f t="shared" ca="1" si="7"/>
        <v>1671984800</v>
      </c>
      <c r="D71" s="132">
        <f t="shared" ca="1" si="7"/>
        <v>1926124600</v>
      </c>
      <c r="E71" s="132">
        <f t="shared" si="7"/>
        <v>379400</v>
      </c>
      <c r="F71" s="132"/>
      <c r="G71" s="132"/>
      <c r="H71" s="133"/>
      <c r="I71" s="134"/>
      <c r="J71" s="135"/>
      <c r="K71" s="136"/>
      <c r="L71" s="137"/>
      <c r="M71" s="137"/>
    </row>
    <row r="72" spans="1:13" s="57" customFormat="1" ht="21.75" customHeight="1" x14ac:dyDescent="0.35">
      <c r="A72" s="129" t="s">
        <v>140</v>
      </c>
      <c r="B72" s="130">
        <f t="shared" ref="B72:E72" ca="1" si="8">B14-B71</f>
        <v>-1594692788</v>
      </c>
      <c r="C72" s="130">
        <f t="shared" ca="1" si="8"/>
        <v>-1671689855.75</v>
      </c>
      <c r="D72" s="130">
        <f t="shared" ca="1" si="8"/>
        <v>-1925786600</v>
      </c>
      <c r="E72" s="130">
        <f t="shared" si="8"/>
        <v>600</v>
      </c>
      <c r="F72" s="130"/>
      <c r="G72" s="130"/>
      <c r="H72" s="120" t="s">
        <v>197</v>
      </c>
      <c r="I72" s="77"/>
      <c r="J72" s="81"/>
      <c r="K72" s="79"/>
      <c r="L72"/>
      <c r="M72"/>
    </row>
    <row r="73" spans="1:13" ht="116.25" customHeight="1" x14ac:dyDescent="0.35">
      <c r="A73" s="121" t="s">
        <v>198</v>
      </c>
      <c r="B73" s="140"/>
      <c r="C73" s="140"/>
      <c r="D73" s="122"/>
      <c r="E73" s="122"/>
      <c r="F73" s="122"/>
      <c r="G73" s="122"/>
      <c r="H73" s="122"/>
      <c r="I73" s="123"/>
      <c r="J73" s="82"/>
      <c r="K73" s="124"/>
    </row>
    <row r="74" spans="1:13" ht="15" customHeight="1" x14ac:dyDescent="0.35">
      <c r="A74" s="58"/>
      <c r="B74" s="58"/>
      <c r="C74" s="58"/>
      <c r="D74" s="58"/>
      <c r="E74" s="58"/>
      <c r="F74" s="58"/>
      <c r="G74" s="58"/>
      <c r="H74" s="58"/>
    </row>
    <row r="75" spans="1:13" ht="29.25" customHeight="1" x14ac:dyDescent="0.35">
      <c r="A75" s="75"/>
      <c r="B75" s="60"/>
      <c r="C75" s="60"/>
      <c r="D75" s="60"/>
      <c r="E75" s="60"/>
      <c r="F75" s="60"/>
      <c r="G75" s="60"/>
      <c r="H75" s="63"/>
    </row>
    <row r="76" spans="1:13" ht="14.5" x14ac:dyDescent="0.35">
      <c r="A76" s="61"/>
      <c r="B76" s="61"/>
      <c r="C76" s="61"/>
      <c r="D76" s="61"/>
      <c r="E76" s="61"/>
      <c r="F76" s="61"/>
      <c r="G76" s="61"/>
      <c r="H76" s="63"/>
      <c r="I76" s="65"/>
      <c r="J76" s="65"/>
    </row>
    <row r="77" spans="1:13" ht="68.25" customHeight="1" x14ac:dyDescent="0.35">
      <c r="A77" s="61"/>
      <c r="B77" s="61"/>
      <c r="C77" s="61"/>
      <c r="D77" s="61"/>
      <c r="E77" s="61"/>
      <c r="F77" s="61"/>
      <c r="G77" s="61"/>
      <c r="H77" s="63"/>
      <c r="I77" s="65"/>
      <c r="J77" s="65"/>
    </row>
    <row r="78" spans="1:13" x14ac:dyDescent="0.25">
      <c r="H78" s="66"/>
      <c r="I78" s="65"/>
      <c r="J78" s="65"/>
    </row>
    <row r="79" spans="1:13" x14ac:dyDescent="0.25">
      <c r="H79" s="66"/>
      <c r="I79" s="65"/>
      <c r="J79" s="65"/>
    </row>
    <row r="80" spans="1:13" x14ac:dyDescent="0.25">
      <c r="H80" s="66"/>
      <c r="I80" s="65"/>
      <c r="J80" s="65"/>
    </row>
    <row r="81" spans="8:13" x14ac:dyDescent="0.25">
      <c r="H81" s="66"/>
      <c r="I81" s="65"/>
      <c r="J81" s="65"/>
    </row>
    <row r="82" spans="8:13" x14ac:dyDescent="0.25">
      <c r="H82" s="66"/>
      <c r="I82" s="65"/>
      <c r="J82" s="65"/>
    </row>
    <row r="83" spans="8:13" x14ac:dyDescent="0.25">
      <c r="H83" s="66"/>
      <c r="I83" s="65"/>
      <c r="J83" s="65"/>
      <c r="L83" s="2"/>
      <c r="M83" s="2"/>
    </row>
    <row r="84" spans="8:13" s="2" customFormat="1" x14ac:dyDescent="0.25">
      <c r="I84" s="65"/>
      <c r="J84" s="65"/>
      <c r="K84" s="71"/>
    </row>
    <row r="85" spans="8:13" s="2" customFormat="1" x14ac:dyDescent="0.25">
      <c r="K85" s="72"/>
    </row>
    <row r="86" spans="8:13" s="2" customFormat="1" x14ac:dyDescent="0.25">
      <c r="K86" s="72"/>
    </row>
    <row r="87" spans="8:13" s="2" customFormat="1" x14ac:dyDescent="0.25">
      <c r="K87" s="72"/>
    </row>
    <row r="88" spans="8:13" s="2" customFormat="1" x14ac:dyDescent="0.25">
      <c r="K88" s="72"/>
    </row>
    <row r="89" spans="8:13" s="2" customFormat="1" x14ac:dyDescent="0.25">
      <c r="K89" s="72"/>
    </row>
    <row r="90" spans="8:13" s="2" customFormat="1" x14ac:dyDescent="0.25">
      <c r="K90" s="72"/>
    </row>
    <row r="91" spans="8:13" s="2" customFormat="1" x14ac:dyDescent="0.25">
      <c r="K91" s="72"/>
    </row>
    <row r="92" spans="8:13" s="2" customFormat="1" x14ac:dyDescent="0.25">
      <c r="K92" s="72"/>
    </row>
    <row r="93" spans="8:13" s="2" customFormat="1" x14ac:dyDescent="0.25">
      <c r="K93" s="72"/>
    </row>
    <row r="94" spans="8:13" s="2" customFormat="1" x14ac:dyDescent="0.25">
      <c r="K94" s="72"/>
    </row>
    <row r="95" spans="8:13" s="2" customFormat="1" x14ac:dyDescent="0.25">
      <c r="K95" s="72"/>
    </row>
    <row r="96" spans="8:13" s="2" customFormat="1" x14ac:dyDescent="0.25">
      <c r="K96" s="72"/>
    </row>
    <row r="97" spans="11:11" s="2" customFormat="1" x14ac:dyDescent="0.25">
      <c r="K97" s="72"/>
    </row>
    <row r="98" spans="11:11" s="2" customFormat="1" x14ac:dyDescent="0.25">
      <c r="K98" s="72"/>
    </row>
    <row r="99" spans="11:11" s="2" customFormat="1" x14ac:dyDescent="0.25">
      <c r="K99" s="72"/>
    </row>
    <row r="100" spans="11:11" s="2" customFormat="1" x14ac:dyDescent="0.25">
      <c r="K100" s="72"/>
    </row>
    <row r="101" spans="11:11" s="2" customFormat="1" x14ac:dyDescent="0.25">
      <c r="K101" s="72"/>
    </row>
    <row r="102" spans="11:11" s="2" customFormat="1" x14ac:dyDescent="0.25">
      <c r="K102" s="72"/>
    </row>
    <row r="103" spans="11:11" s="2" customFormat="1" x14ac:dyDescent="0.25">
      <c r="K103" s="72"/>
    </row>
    <row r="104" spans="11:11" s="2" customFormat="1" x14ac:dyDescent="0.25">
      <c r="K104" s="72"/>
    </row>
    <row r="105" spans="11:11" s="2" customFormat="1" x14ac:dyDescent="0.25">
      <c r="K105" s="72"/>
    </row>
    <row r="106" spans="11:11" s="2" customFormat="1" x14ac:dyDescent="0.25">
      <c r="K106" s="72"/>
    </row>
    <row r="107" spans="11:11" s="2" customFormat="1" x14ac:dyDescent="0.25">
      <c r="K107" s="72"/>
    </row>
    <row r="108" spans="11:11" s="2" customFormat="1" x14ac:dyDescent="0.25">
      <c r="K108" s="72"/>
    </row>
    <row r="109" spans="11:11" s="2" customFormat="1" x14ac:dyDescent="0.25">
      <c r="K109" s="72"/>
    </row>
    <row r="110" spans="11:11" s="2" customFormat="1" x14ac:dyDescent="0.25">
      <c r="K110" s="72"/>
    </row>
    <row r="111" spans="11:11" s="2" customFormat="1" x14ac:dyDescent="0.25">
      <c r="K111" s="72"/>
    </row>
    <row r="112" spans="11:11" s="2" customFormat="1" x14ac:dyDescent="0.25">
      <c r="K112" s="72"/>
    </row>
    <row r="113" spans="9:13" s="2" customFormat="1" x14ac:dyDescent="0.25">
      <c r="K113" s="72"/>
      <c r="L113"/>
      <c r="M113"/>
    </row>
    <row r="114" spans="9:13" x14ac:dyDescent="0.25">
      <c r="I114" s="2"/>
      <c r="J114" s="2"/>
      <c r="K114" s="72"/>
    </row>
  </sheetData>
  <mergeCells count="4">
    <mergeCell ref="J14:J15"/>
    <mergeCell ref="N16:Q17"/>
    <mergeCell ref="N20:Q23"/>
    <mergeCell ref="J24:J25"/>
  </mergeCells>
  <pageMargins left="0.78740157480314965" right="0.78740157480314965" top="1.0236220472440944" bottom="1.0236220472440944" header="0.78740157480314965" footer="0.78740157480314965"/>
  <pageSetup scale="86" firstPageNumber="0" fitToWidth="2" fitToHeight="4" orientation="landscape" horizontalDpi="300" verticalDpi="300" r:id="rId1"/>
  <headerFooter>
    <oddHeader>&amp;C&amp;A</oddHeader>
    <oddFooter>&amp;CPage &amp;P</oddFooter>
  </headerFooter>
  <rowBreaks count="2" manualBreakCount="2">
    <brk id="24" max="7" man="1"/>
    <brk id="39"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4"/>
  <sheetViews>
    <sheetView showGridLines="0" tabSelected="1" view="pageBreakPreview" zoomScale="70" zoomScaleNormal="70" zoomScaleSheetLayoutView="70" zoomScalePageLayoutView="120" workbookViewId="0">
      <pane ySplit="1" topLeftCell="A2" activePane="bottomLeft" state="frozen"/>
      <selection pane="bottomLeft" activeCell="I1" sqref="I1"/>
    </sheetView>
  </sheetViews>
  <sheetFormatPr defaultColWidth="8.81640625" defaultRowHeight="12.5" x14ac:dyDescent="0.25"/>
  <cols>
    <col min="1" max="1" width="42" customWidth="1"/>
    <col min="2" max="2" width="18.453125" hidden="1" customWidth="1"/>
    <col min="3" max="3" width="17.1796875" hidden="1" customWidth="1"/>
    <col min="4" max="4" width="18.1796875" hidden="1" customWidth="1"/>
    <col min="5" max="6" width="15.453125" hidden="1" customWidth="1"/>
    <col min="7" max="7" width="15.453125" customWidth="1"/>
    <col min="8" max="8" width="22.7265625" style="2" hidden="1" customWidth="1"/>
    <col min="9" max="9" width="22.7265625" style="2" customWidth="1"/>
    <col min="10" max="10" width="15.453125" hidden="1" customWidth="1"/>
    <col min="11" max="11" width="25.54296875" customWidth="1"/>
    <col min="12" max="12" width="10.54296875" style="71" customWidth="1"/>
    <col min="13" max="15" width="8.54296875" customWidth="1"/>
    <col min="16" max="16" width="13.1796875" customWidth="1"/>
    <col min="17" max="1024" width="8.54296875" customWidth="1"/>
  </cols>
  <sheetData>
    <row r="1" spans="1:18" ht="60" customHeight="1" x14ac:dyDescent="0.35">
      <c r="A1" s="147" t="s">
        <v>0</v>
      </c>
      <c r="B1" s="148" t="s">
        <v>143</v>
      </c>
      <c r="C1" s="148" t="s">
        <v>2</v>
      </c>
      <c r="D1" s="148" t="s">
        <v>3</v>
      </c>
      <c r="E1" s="148" t="s">
        <v>4</v>
      </c>
      <c r="F1" s="148" t="s">
        <v>202</v>
      </c>
      <c r="G1" s="148" t="s">
        <v>6</v>
      </c>
      <c r="H1" s="76" t="s">
        <v>10</v>
      </c>
      <c r="I1" s="76" t="s">
        <v>226</v>
      </c>
      <c r="J1" s="148" t="s">
        <v>203</v>
      </c>
      <c r="K1" s="78"/>
      <c r="L1" s="79"/>
    </row>
    <row r="2" spans="1:18" ht="15.5" x14ac:dyDescent="0.35">
      <c r="A2" s="145" t="s">
        <v>11</v>
      </c>
      <c r="B2" s="145"/>
      <c r="C2" s="145"/>
      <c r="D2" s="145"/>
      <c r="E2" s="145"/>
      <c r="F2" s="145"/>
      <c r="G2" s="145"/>
      <c r="H2" s="145"/>
      <c r="I2" s="145"/>
      <c r="J2" s="145"/>
      <c r="K2" s="81"/>
      <c r="L2" s="79"/>
    </row>
    <row r="3" spans="1:18" ht="24.75" customHeight="1" x14ac:dyDescent="0.35">
      <c r="A3" s="82" t="s">
        <v>145</v>
      </c>
      <c r="B3" s="83">
        <v>229862</v>
      </c>
      <c r="C3" s="83">
        <f>SUM((3490*65)+(553*39)+(100*65)+(30*32.89)+(30*19.73)+(5*19.73))</f>
        <v>256594.25</v>
      </c>
      <c r="D3" s="83">
        <f>292500</f>
        <v>292500</v>
      </c>
      <c r="E3" s="83">
        <f>352000</f>
        <v>352000</v>
      </c>
      <c r="F3" s="83">
        <v>359465.79</v>
      </c>
      <c r="G3" s="157">
        <v>394449.23</v>
      </c>
      <c r="H3" s="86" t="s">
        <v>146</v>
      </c>
      <c r="I3" s="86">
        <f>SUM((67*73.41)+(5000*73.41)+(421*73.41))-4028.74</f>
        <v>398845.33999999997</v>
      </c>
      <c r="J3" s="83"/>
      <c r="K3" s="81"/>
      <c r="L3" s="79"/>
    </row>
    <row r="4" spans="1:18" ht="24" customHeight="1" x14ac:dyDescent="0.35">
      <c r="A4" s="82" t="s">
        <v>17</v>
      </c>
      <c r="B4" s="83">
        <v>0</v>
      </c>
      <c r="C4" s="83">
        <v>10000</v>
      </c>
      <c r="D4" s="83">
        <v>10000</v>
      </c>
      <c r="E4" s="83">
        <v>10000</v>
      </c>
      <c r="F4" s="83"/>
      <c r="G4" s="83">
        <v>15000</v>
      </c>
      <c r="H4" s="86" t="s">
        <v>148</v>
      </c>
      <c r="I4" s="86">
        <v>15000</v>
      </c>
      <c r="J4" s="83"/>
      <c r="K4" s="81"/>
      <c r="L4" s="79"/>
      <c r="M4" s="20"/>
    </row>
    <row r="5" spans="1:18" ht="24" customHeight="1" x14ac:dyDescent="0.35">
      <c r="A5" s="82" t="s">
        <v>149</v>
      </c>
      <c r="B5" s="83">
        <v>0</v>
      </c>
      <c r="C5" s="83">
        <v>0</v>
      </c>
      <c r="D5" s="83">
        <v>0</v>
      </c>
      <c r="E5" s="83">
        <v>0</v>
      </c>
      <c r="F5" s="83"/>
      <c r="G5" s="83">
        <v>0</v>
      </c>
      <c r="H5" s="86"/>
      <c r="I5" s="86">
        <v>0</v>
      </c>
      <c r="J5" s="83"/>
      <c r="K5" s="81"/>
      <c r="L5" s="79"/>
      <c r="M5" s="20"/>
    </row>
    <row r="6" spans="1:18" ht="21" customHeight="1" x14ac:dyDescent="0.35">
      <c r="A6" s="82" t="s">
        <v>150</v>
      </c>
      <c r="B6" s="83">
        <v>2000</v>
      </c>
      <c r="C6" s="83">
        <v>2000</v>
      </c>
      <c r="D6" s="83">
        <v>2000</v>
      </c>
      <c r="E6" s="83">
        <v>2000</v>
      </c>
      <c r="F6" s="83"/>
      <c r="G6" s="83">
        <v>2000</v>
      </c>
      <c r="H6" s="86" t="s">
        <v>20</v>
      </c>
      <c r="I6" s="86">
        <v>2000</v>
      </c>
      <c r="J6" s="83"/>
      <c r="K6" s="81"/>
      <c r="L6" s="79"/>
      <c r="M6" s="22"/>
    </row>
    <row r="7" spans="1:18" ht="19.5" customHeight="1" x14ac:dyDescent="0.35">
      <c r="A7" s="82" t="s">
        <v>21</v>
      </c>
      <c r="B7" s="83">
        <v>2000</v>
      </c>
      <c r="C7" s="83">
        <v>2000</v>
      </c>
      <c r="D7" s="83">
        <v>4000</v>
      </c>
      <c r="E7" s="83">
        <v>6000</v>
      </c>
      <c r="F7" s="83"/>
      <c r="G7" s="83">
        <v>5000</v>
      </c>
      <c r="H7" s="86" t="s">
        <v>151</v>
      </c>
      <c r="I7" s="86">
        <v>4000</v>
      </c>
      <c r="J7" s="83"/>
      <c r="K7" s="90"/>
      <c r="L7" s="91"/>
    </row>
    <row r="8" spans="1:18" ht="21.75" customHeight="1" x14ac:dyDescent="0.35">
      <c r="A8" s="82" t="s">
        <v>23</v>
      </c>
      <c r="B8" s="83">
        <v>250</v>
      </c>
      <c r="C8" s="83">
        <v>150</v>
      </c>
      <c r="D8" s="83">
        <v>0</v>
      </c>
      <c r="E8" s="83">
        <v>0</v>
      </c>
      <c r="F8" s="83"/>
      <c r="G8" s="83">
        <v>0</v>
      </c>
      <c r="H8" s="86" t="s">
        <v>152</v>
      </c>
      <c r="I8" s="86">
        <v>0</v>
      </c>
      <c r="J8" s="83"/>
      <c r="K8" s="92"/>
      <c r="L8" s="93"/>
    </row>
    <row r="9" spans="1:18" ht="20.25" customHeight="1" x14ac:dyDescent="0.35">
      <c r="A9" s="82" t="s">
        <v>25</v>
      </c>
      <c r="B9" s="83">
        <v>3000</v>
      </c>
      <c r="C9" s="83">
        <v>1000</v>
      </c>
      <c r="D9" s="83">
        <v>15000</v>
      </c>
      <c r="E9" s="83">
        <v>10000</v>
      </c>
      <c r="F9" s="83">
        <v>24585.1</v>
      </c>
      <c r="G9" s="83">
        <v>20000</v>
      </c>
      <c r="H9" s="86" t="s">
        <v>26</v>
      </c>
      <c r="I9" s="86">
        <v>30000</v>
      </c>
      <c r="J9" s="83">
        <v>24585.1</v>
      </c>
      <c r="K9" s="81"/>
      <c r="L9" s="79"/>
    </row>
    <row r="10" spans="1:18" ht="16.5" customHeight="1" x14ac:dyDescent="0.35">
      <c r="A10" s="82" t="s">
        <v>27</v>
      </c>
      <c r="B10" s="83">
        <v>500</v>
      </c>
      <c r="C10" s="83">
        <v>200</v>
      </c>
      <c r="D10" s="83">
        <v>500</v>
      </c>
      <c r="E10" s="83">
        <v>500</v>
      </c>
      <c r="F10" s="83"/>
      <c r="G10" s="83">
        <v>500</v>
      </c>
      <c r="H10" s="86" t="s">
        <v>28</v>
      </c>
      <c r="I10" s="86">
        <v>500</v>
      </c>
      <c r="J10" s="83"/>
      <c r="K10" s="81"/>
      <c r="L10" s="79"/>
    </row>
    <row r="11" spans="1:18" ht="21.75" customHeight="1" x14ac:dyDescent="0.35">
      <c r="A11" s="82" t="s">
        <v>29</v>
      </c>
      <c r="B11" s="83">
        <v>0</v>
      </c>
      <c r="C11" s="83">
        <v>0</v>
      </c>
      <c r="D11" s="83">
        <v>0</v>
      </c>
      <c r="E11" s="83">
        <v>0</v>
      </c>
      <c r="F11" s="83"/>
      <c r="G11" s="83">
        <v>12000</v>
      </c>
      <c r="H11" s="86" t="s">
        <v>31</v>
      </c>
      <c r="I11" s="86">
        <v>10000</v>
      </c>
      <c r="J11" s="83"/>
      <c r="K11" s="81"/>
      <c r="L11" s="94"/>
    </row>
    <row r="12" spans="1:18" ht="22.5" customHeight="1" thickBot="1" x14ac:dyDescent="0.4">
      <c r="A12" s="82" t="s">
        <v>32</v>
      </c>
      <c r="B12" s="83">
        <v>500</v>
      </c>
      <c r="C12" s="83">
        <v>3000</v>
      </c>
      <c r="D12" s="83">
        <v>500</v>
      </c>
      <c r="E12" s="83">
        <v>500</v>
      </c>
      <c r="F12" s="83"/>
      <c r="G12" s="83">
        <v>500</v>
      </c>
      <c r="H12" s="86" t="s">
        <v>33</v>
      </c>
      <c r="I12" s="86">
        <v>500</v>
      </c>
      <c r="J12" s="83"/>
      <c r="K12" s="81"/>
      <c r="L12" s="94"/>
    </row>
    <row r="13" spans="1:18" ht="16" thickTop="1" x14ac:dyDescent="0.35">
      <c r="A13" s="95" t="s">
        <v>153</v>
      </c>
      <c r="B13" s="96">
        <f t="shared" ref="B13:G13" si="0">SUM(B3:B12)</f>
        <v>238112</v>
      </c>
      <c r="C13" s="96">
        <f t="shared" si="0"/>
        <v>274944.25</v>
      </c>
      <c r="D13" s="96">
        <f t="shared" si="0"/>
        <v>324500</v>
      </c>
      <c r="E13" s="96">
        <f t="shared" si="0"/>
        <v>381000</v>
      </c>
      <c r="F13" s="96">
        <f t="shared" si="0"/>
        <v>384050.88999999996</v>
      </c>
      <c r="G13" s="96">
        <f t="shared" si="0"/>
        <v>449449.23</v>
      </c>
      <c r="H13" s="86"/>
      <c r="I13" s="160">
        <f>SUM(I3:I12)</f>
        <v>460845.33999999997</v>
      </c>
      <c r="J13" s="96">
        <f t="shared" ref="J13" si="1">SUM(J3:J12)</f>
        <v>24585.1</v>
      </c>
      <c r="K13" s="168"/>
      <c r="L13" s="79"/>
    </row>
    <row r="14" spans="1:18" ht="15.5" x14ac:dyDescent="0.35">
      <c r="A14" s="97" t="s">
        <v>34</v>
      </c>
      <c r="B14" s="98"/>
      <c r="C14" s="98"/>
      <c r="D14" s="98"/>
      <c r="E14" s="98"/>
      <c r="F14" s="98"/>
      <c r="G14" s="98"/>
      <c r="H14" s="99"/>
      <c r="I14" s="99"/>
      <c r="J14" s="98"/>
      <c r="K14" s="168"/>
      <c r="L14" s="79"/>
    </row>
    <row r="15" spans="1:18" ht="20.25" customHeight="1" x14ac:dyDescent="0.35">
      <c r="A15" s="125" t="s">
        <v>35</v>
      </c>
      <c r="B15" s="126">
        <f t="shared" ref="B15:G15" si="2">SUM(B16:B19)</f>
        <v>121700</v>
      </c>
      <c r="C15" s="126">
        <f t="shared" si="2"/>
        <v>124200</v>
      </c>
      <c r="D15" s="126">
        <f t="shared" si="2"/>
        <v>137500</v>
      </c>
      <c r="E15" s="126">
        <f t="shared" si="2"/>
        <v>145500</v>
      </c>
      <c r="F15" s="126">
        <f t="shared" si="2"/>
        <v>83632.039999999994</v>
      </c>
      <c r="G15" s="126">
        <f t="shared" si="2"/>
        <v>154500</v>
      </c>
      <c r="H15" s="100"/>
      <c r="I15" s="100">
        <f>SUM(I16:I19)</f>
        <v>165400</v>
      </c>
      <c r="J15" s="126">
        <f t="shared" ref="J15" si="3">SUM(J16:J19)</f>
        <v>128140.65000000001</v>
      </c>
      <c r="K15" s="81"/>
      <c r="L15" s="79"/>
      <c r="O15" s="169"/>
      <c r="P15" s="169"/>
      <c r="Q15" s="169"/>
      <c r="R15" s="169"/>
    </row>
    <row r="16" spans="1:18" ht="22.5" customHeight="1" x14ac:dyDescent="0.35">
      <c r="A16" s="101" t="s">
        <v>36</v>
      </c>
      <c r="B16" s="87">
        <v>82000</v>
      </c>
      <c r="C16" s="103">
        <v>82000</v>
      </c>
      <c r="D16" s="103">
        <v>95000</v>
      </c>
      <c r="E16" s="103">
        <v>95000</v>
      </c>
      <c r="F16" s="103">
        <v>57415.24</v>
      </c>
      <c r="G16" s="103">
        <v>100000</v>
      </c>
      <c r="H16" s="86"/>
      <c r="I16" s="161">
        <v>103000</v>
      </c>
      <c r="J16" s="103">
        <v>57629.75</v>
      </c>
      <c r="K16" s="81"/>
      <c r="L16" s="79"/>
      <c r="N16" s="37"/>
      <c r="O16" s="169"/>
      <c r="P16" s="169"/>
      <c r="Q16" s="169"/>
      <c r="R16" s="169"/>
    </row>
    <row r="17" spans="1:18" ht="23.25" customHeight="1" x14ac:dyDescent="0.35">
      <c r="A17" s="101" t="s">
        <v>228</v>
      </c>
      <c r="B17" s="87">
        <v>30000</v>
      </c>
      <c r="C17" s="103">
        <v>33000</v>
      </c>
      <c r="D17" s="103">
        <v>33000</v>
      </c>
      <c r="E17" s="103">
        <v>38000</v>
      </c>
      <c r="F17" s="103">
        <v>20359.689999999999</v>
      </c>
      <c r="G17" s="103">
        <v>40000</v>
      </c>
      <c r="H17" s="86"/>
      <c r="I17" s="161">
        <v>45000</v>
      </c>
      <c r="J17" s="103">
        <v>22167.64</v>
      </c>
      <c r="K17" s="81"/>
      <c r="L17" s="79"/>
      <c r="N17" s="37"/>
    </row>
    <row r="18" spans="1:18" ht="18" customHeight="1" x14ac:dyDescent="0.35">
      <c r="A18" s="101" t="s">
        <v>155</v>
      </c>
      <c r="B18" s="87">
        <v>7200</v>
      </c>
      <c r="C18" s="87">
        <v>7200</v>
      </c>
      <c r="D18" s="87">
        <v>7000</v>
      </c>
      <c r="E18" s="87">
        <v>10000</v>
      </c>
      <c r="F18" s="87">
        <v>5517.33</v>
      </c>
      <c r="G18" s="87">
        <v>12000</v>
      </c>
      <c r="H18" s="86"/>
      <c r="I18" s="86">
        <v>13400</v>
      </c>
      <c r="J18" s="87">
        <v>40288.800000000003</v>
      </c>
      <c r="K18" s="81"/>
      <c r="L18" s="79"/>
      <c r="N18" s="73"/>
      <c r="O18" s="169"/>
      <c r="P18" s="169"/>
      <c r="Q18" s="169"/>
      <c r="R18" s="169"/>
    </row>
    <row r="19" spans="1:18" ht="18.75" customHeight="1" x14ac:dyDescent="0.35">
      <c r="A19" s="105" t="s">
        <v>41</v>
      </c>
      <c r="B19" s="87">
        <v>2500</v>
      </c>
      <c r="C19" s="87">
        <v>2000</v>
      </c>
      <c r="D19" s="87">
        <v>2500</v>
      </c>
      <c r="E19" s="87">
        <v>2500</v>
      </c>
      <c r="F19" s="87">
        <v>339.78</v>
      </c>
      <c r="G19" s="87">
        <v>2500</v>
      </c>
      <c r="H19" s="86" t="s">
        <v>43</v>
      </c>
      <c r="I19" s="86">
        <v>4000</v>
      </c>
      <c r="J19" s="87">
        <v>8054.46</v>
      </c>
      <c r="K19" s="92"/>
      <c r="L19" s="93"/>
      <c r="N19" s="74"/>
      <c r="O19" s="169"/>
      <c r="P19" s="169"/>
      <c r="Q19" s="169"/>
      <c r="R19" s="169"/>
    </row>
    <row r="20" spans="1:18" ht="15.5" x14ac:dyDescent="0.35">
      <c r="A20" s="125" t="s">
        <v>44</v>
      </c>
      <c r="B20" s="126">
        <f t="shared" ref="B20:E20" si="4">SUM(B21:B22)</f>
        <v>34300</v>
      </c>
      <c r="C20" s="126">
        <f t="shared" si="4"/>
        <v>35800</v>
      </c>
      <c r="D20" s="126">
        <f t="shared" si="4"/>
        <v>39800</v>
      </c>
      <c r="E20" s="126">
        <f t="shared" si="4"/>
        <v>82100</v>
      </c>
      <c r="F20" s="126">
        <f>SUM(F21:F22)</f>
        <v>53217.03</v>
      </c>
      <c r="G20" s="126">
        <f>SUM(G21:G22)</f>
        <v>89000</v>
      </c>
      <c r="H20" s="100"/>
      <c r="I20" s="100">
        <f>SUM(I21:I22)</f>
        <v>88750</v>
      </c>
      <c r="J20" s="126">
        <v>504</v>
      </c>
      <c r="K20" s="81"/>
      <c r="L20" s="79"/>
      <c r="N20" s="73"/>
      <c r="O20" s="169"/>
      <c r="P20" s="169"/>
      <c r="Q20" s="169"/>
      <c r="R20" s="169"/>
    </row>
    <row r="21" spans="1:18" ht="17.149999999999999" customHeight="1" x14ac:dyDescent="0.35">
      <c r="A21" s="101" t="s">
        <v>45</v>
      </c>
      <c r="B21" s="107">
        <v>33500</v>
      </c>
      <c r="C21" s="107">
        <v>35000</v>
      </c>
      <c r="D21" s="107">
        <v>39000</v>
      </c>
      <c r="E21" s="107">
        <v>81100</v>
      </c>
      <c r="F21" s="107">
        <v>53217.03</v>
      </c>
      <c r="G21" s="107">
        <v>88000</v>
      </c>
      <c r="H21" s="86" t="s">
        <v>47</v>
      </c>
      <c r="I21" s="86">
        <v>88000</v>
      </c>
      <c r="J21" s="107">
        <v>50400</v>
      </c>
      <c r="K21" s="78"/>
      <c r="L21" s="79"/>
      <c r="N21" s="73"/>
      <c r="O21" s="169"/>
      <c r="P21" s="169"/>
      <c r="Q21" s="169"/>
      <c r="R21" s="169"/>
    </row>
    <row r="22" spans="1:18" ht="18.75" customHeight="1" x14ac:dyDescent="0.35">
      <c r="A22" s="101" t="s">
        <v>48</v>
      </c>
      <c r="B22" s="83">
        <v>800</v>
      </c>
      <c r="C22" s="83">
        <v>800</v>
      </c>
      <c r="D22" s="83">
        <v>800</v>
      </c>
      <c r="E22" s="83">
        <v>1000</v>
      </c>
      <c r="F22" s="83"/>
      <c r="G22" s="83">
        <v>1000</v>
      </c>
      <c r="H22" s="86" t="s">
        <v>156</v>
      </c>
      <c r="I22" s="86">
        <v>750</v>
      </c>
      <c r="J22" s="83"/>
      <c r="K22" s="170"/>
      <c r="L22" s="79"/>
      <c r="N22" s="73"/>
      <c r="O22" s="73"/>
      <c r="P22" s="73"/>
      <c r="Q22" s="73"/>
      <c r="R22" s="73"/>
    </row>
    <row r="23" spans="1:18" ht="18" customHeight="1" x14ac:dyDescent="0.35">
      <c r="A23" s="125" t="s">
        <v>157</v>
      </c>
      <c r="B23" s="126">
        <v>1500</v>
      </c>
      <c r="C23" s="127">
        <v>1500</v>
      </c>
      <c r="D23" s="127">
        <v>1800</v>
      </c>
      <c r="E23" s="127">
        <v>1800</v>
      </c>
      <c r="F23" s="127"/>
      <c r="G23" s="127">
        <v>1800</v>
      </c>
      <c r="H23" s="108" t="s">
        <v>158</v>
      </c>
      <c r="I23" s="108">
        <v>1800</v>
      </c>
      <c r="J23" s="127"/>
      <c r="K23" s="170"/>
      <c r="L23" s="79"/>
      <c r="N23" s="73"/>
      <c r="O23" s="73"/>
      <c r="P23" s="73"/>
      <c r="Q23" s="73"/>
      <c r="R23" s="73"/>
    </row>
    <row r="24" spans="1:18" ht="32.25" customHeight="1" x14ac:dyDescent="0.35">
      <c r="A24" s="146" t="s">
        <v>159</v>
      </c>
      <c r="B24" s="126">
        <f t="shared" ref="B24:G24" si="5">SUM(B25:B29)</f>
        <v>9300</v>
      </c>
      <c r="C24" s="126">
        <f t="shared" si="5"/>
        <v>6850</v>
      </c>
      <c r="D24" s="126">
        <f t="shared" si="5"/>
        <v>10500</v>
      </c>
      <c r="E24" s="126">
        <f t="shared" si="5"/>
        <v>8000</v>
      </c>
      <c r="F24" s="126">
        <f t="shared" si="5"/>
        <v>3621.84</v>
      </c>
      <c r="G24" s="126">
        <f t="shared" si="5"/>
        <v>7250</v>
      </c>
      <c r="H24" s="100" t="s">
        <v>160</v>
      </c>
      <c r="I24" s="100">
        <f>SUM(I25:I29)</f>
        <v>7550</v>
      </c>
      <c r="J24" s="126">
        <f t="shared" ref="J24" si="6">SUM(J25:J29)</f>
        <v>4213.3999999999996</v>
      </c>
      <c r="K24" s="81"/>
      <c r="L24" s="79"/>
      <c r="P24" s="39"/>
    </row>
    <row r="25" spans="1:18" ht="21.75" customHeight="1" x14ac:dyDescent="0.35">
      <c r="A25" s="101" t="s">
        <v>54</v>
      </c>
      <c r="B25" s="87">
        <v>500</v>
      </c>
      <c r="C25" s="87">
        <v>550</v>
      </c>
      <c r="D25" s="87">
        <v>2000</v>
      </c>
      <c r="E25" s="87">
        <v>2000</v>
      </c>
      <c r="F25" s="87">
        <v>600</v>
      </c>
      <c r="G25" s="87">
        <v>2000</v>
      </c>
      <c r="H25" s="86" t="s">
        <v>161</v>
      </c>
      <c r="I25" s="86">
        <v>2000</v>
      </c>
      <c r="J25" s="87">
        <v>600</v>
      </c>
      <c r="K25" s="81"/>
      <c r="L25" s="79"/>
    </row>
    <row r="26" spans="1:18" ht="18" customHeight="1" x14ac:dyDescent="0.35">
      <c r="A26" s="101" t="s">
        <v>56</v>
      </c>
      <c r="B26" s="87">
        <v>800</v>
      </c>
      <c r="C26" s="87">
        <v>800</v>
      </c>
      <c r="D26" s="87">
        <v>1500</v>
      </c>
      <c r="E26" s="87">
        <v>0</v>
      </c>
      <c r="F26" s="87">
        <v>36</v>
      </c>
      <c r="G26" s="87">
        <v>50</v>
      </c>
      <c r="H26" s="86" t="s">
        <v>57</v>
      </c>
      <c r="I26" s="86">
        <v>50</v>
      </c>
      <c r="J26" s="87">
        <v>0</v>
      </c>
      <c r="K26" s="81"/>
      <c r="L26" s="79"/>
    </row>
    <row r="27" spans="1:18" ht="18.75" customHeight="1" x14ac:dyDescent="0.35">
      <c r="A27" s="101" t="s">
        <v>58</v>
      </c>
      <c r="B27" s="87">
        <v>2000</v>
      </c>
      <c r="C27" s="87">
        <v>1000</v>
      </c>
      <c r="D27" s="87">
        <v>1000</v>
      </c>
      <c r="E27" s="87">
        <v>1500</v>
      </c>
      <c r="F27" s="87">
        <v>2333.65</v>
      </c>
      <c r="G27" s="87">
        <v>1000</v>
      </c>
      <c r="H27" s="86" t="s">
        <v>162</v>
      </c>
      <c r="I27" s="86">
        <v>1000</v>
      </c>
      <c r="J27" s="87">
        <v>2333.65</v>
      </c>
      <c r="K27" s="81"/>
      <c r="L27" s="79"/>
    </row>
    <row r="28" spans="1:18" ht="20.25" customHeight="1" x14ac:dyDescent="0.35">
      <c r="A28" s="101" t="s">
        <v>60</v>
      </c>
      <c r="B28" s="87">
        <v>5000</v>
      </c>
      <c r="C28" s="87">
        <v>3500</v>
      </c>
      <c r="D28" s="87">
        <v>5000</v>
      </c>
      <c r="E28" s="87">
        <v>3000</v>
      </c>
      <c r="F28" s="87">
        <v>178.14</v>
      </c>
      <c r="G28" s="87">
        <v>3000</v>
      </c>
      <c r="H28" s="86" t="s">
        <v>163</v>
      </c>
      <c r="I28" s="86">
        <v>3000</v>
      </c>
      <c r="J28" s="87">
        <v>150</v>
      </c>
      <c r="K28" s="81"/>
      <c r="L28" s="79"/>
    </row>
    <row r="29" spans="1:18" ht="19.5" customHeight="1" x14ac:dyDescent="0.35">
      <c r="A29" s="101" t="s">
        <v>62</v>
      </c>
      <c r="B29" s="87">
        <v>1000</v>
      </c>
      <c r="C29" s="87">
        <v>1000</v>
      </c>
      <c r="D29" s="87">
        <v>1000</v>
      </c>
      <c r="E29" s="87">
        <v>1500</v>
      </c>
      <c r="F29" s="87">
        <v>474.05</v>
      </c>
      <c r="G29" s="87">
        <v>1200</v>
      </c>
      <c r="H29" s="86" t="s">
        <v>164</v>
      </c>
      <c r="I29" s="86">
        <v>1500</v>
      </c>
      <c r="J29" s="87">
        <v>1129.75</v>
      </c>
      <c r="K29" s="81"/>
      <c r="L29" s="79"/>
    </row>
    <row r="30" spans="1:18" ht="17.25" customHeight="1" x14ac:dyDescent="0.35">
      <c r="A30" s="125" t="s">
        <v>165</v>
      </c>
      <c r="B30" s="126">
        <f t="shared" ref="B30" si="7">SUM(B31:B33)</f>
        <v>29500</v>
      </c>
      <c r="C30" s="128">
        <f>SUM(C31:C33)</f>
        <v>29500</v>
      </c>
      <c r="D30" s="128">
        <f>SUM(D31:D33)</f>
        <v>39500</v>
      </c>
      <c r="E30" s="128">
        <f>SUM(E31:E36)</f>
        <v>60500</v>
      </c>
      <c r="F30" s="128">
        <f>SUM(F31:F36)</f>
        <v>49511.64</v>
      </c>
      <c r="G30" s="128">
        <f>SUM(G31:G36)</f>
        <v>78000</v>
      </c>
      <c r="H30" s="110"/>
      <c r="I30" s="162">
        <f>SUM(I31:I36)</f>
        <v>76000</v>
      </c>
      <c r="J30" s="128">
        <f>SUM(J31:J36)</f>
        <v>50962.35</v>
      </c>
      <c r="K30" s="81"/>
      <c r="L30" s="79"/>
    </row>
    <row r="31" spans="1:18" ht="20.25" customHeight="1" x14ac:dyDescent="0.35">
      <c r="A31" s="101" t="s">
        <v>65</v>
      </c>
      <c r="B31" s="83">
        <v>20000</v>
      </c>
      <c r="C31" s="83">
        <v>20000</v>
      </c>
      <c r="D31" s="83">
        <v>30000</v>
      </c>
      <c r="E31" s="83">
        <v>30000</v>
      </c>
      <c r="F31" s="83">
        <v>30000</v>
      </c>
      <c r="G31" s="83">
        <v>32000</v>
      </c>
      <c r="H31" s="86" t="s">
        <v>166</v>
      </c>
      <c r="I31" s="86">
        <v>40000</v>
      </c>
      <c r="J31" s="83">
        <v>30000</v>
      </c>
      <c r="K31" s="81"/>
      <c r="L31" s="79"/>
    </row>
    <row r="32" spans="1:18" ht="14.9" customHeight="1" x14ac:dyDescent="0.35">
      <c r="A32" s="101" t="s">
        <v>167</v>
      </c>
      <c r="B32" s="83">
        <v>2500</v>
      </c>
      <c r="C32" s="83">
        <v>2500</v>
      </c>
      <c r="D32" s="83">
        <v>2500</v>
      </c>
      <c r="E32" s="83">
        <v>2500</v>
      </c>
      <c r="F32" s="83">
        <v>1011.64</v>
      </c>
      <c r="G32" s="83">
        <v>2500</v>
      </c>
      <c r="H32" s="86" t="s">
        <v>69</v>
      </c>
      <c r="I32" s="86">
        <v>2500</v>
      </c>
      <c r="J32" s="83">
        <v>1011.64</v>
      </c>
      <c r="K32" s="81"/>
      <c r="L32" s="79"/>
    </row>
    <row r="33" spans="1:12" ht="15" customHeight="1" x14ac:dyDescent="0.35">
      <c r="A33" s="101" t="s">
        <v>70</v>
      </c>
      <c r="B33" s="83">
        <v>7000</v>
      </c>
      <c r="C33" s="83">
        <v>7000</v>
      </c>
      <c r="D33" s="83">
        <v>7000</v>
      </c>
      <c r="E33" s="83">
        <v>7000</v>
      </c>
      <c r="F33" s="83">
        <v>7500</v>
      </c>
      <c r="G33" s="83">
        <v>12500</v>
      </c>
      <c r="H33" s="86" t="s">
        <v>71</v>
      </c>
      <c r="I33" s="86">
        <v>12500</v>
      </c>
      <c r="J33" s="83">
        <v>7500</v>
      </c>
      <c r="K33" s="81"/>
      <c r="L33" s="79"/>
    </row>
    <row r="34" spans="1:12" ht="22.4" customHeight="1" x14ac:dyDescent="0.35">
      <c r="A34" s="101" t="s">
        <v>199</v>
      </c>
      <c r="B34" s="83">
        <v>16000</v>
      </c>
      <c r="C34" s="83">
        <v>10000</v>
      </c>
      <c r="D34" s="83">
        <v>20000</v>
      </c>
      <c r="E34" s="83">
        <v>11000</v>
      </c>
      <c r="F34" s="83">
        <v>11000</v>
      </c>
      <c r="G34" s="83">
        <v>12000</v>
      </c>
      <c r="H34" s="86" t="s">
        <v>105</v>
      </c>
      <c r="I34" s="86">
        <v>12000</v>
      </c>
      <c r="J34" s="83">
        <v>11000</v>
      </c>
      <c r="K34" s="81"/>
      <c r="L34" s="79"/>
    </row>
    <row r="35" spans="1:12" ht="22.4" customHeight="1" x14ac:dyDescent="0.35">
      <c r="A35" s="101" t="s">
        <v>204</v>
      </c>
      <c r="B35" s="83"/>
      <c r="C35" s="83"/>
      <c r="D35" s="83"/>
      <c r="E35" s="83">
        <v>10000</v>
      </c>
      <c r="F35" s="83"/>
      <c r="G35" s="83">
        <v>10000</v>
      </c>
      <c r="H35" s="86"/>
      <c r="I35" s="86">
        <v>0</v>
      </c>
      <c r="J35" s="83">
        <v>1450.71</v>
      </c>
      <c r="K35" s="81"/>
      <c r="L35" s="79"/>
    </row>
    <row r="36" spans="1:12" ht="22.4" customHeight="1" x14ac:dyDescent="0.35">
      <c r="A36" s="101" t="s">
        <v>201</v>
      </c>
      <c r="B36" s="83"/>
      <c r="C36" s="83"/>
      <c r="D36" s="83"/>
      <c r="E36" s="83">
        <v>0</v>
      </c>
      <c r="F36" s="83"/>
      <c r="G36" s="83">
        <v>9000</v>
      </c>
      <c r="H36" s="86"/>
      <c r="I36" s="86">
        <v>9000</v>
      </c>
      <c r="J36" s="83"/>
      <c r="K36" s="81"/>
      <c r="L36" s="79"/>
    </row>
    <row r="37" spans="1:12" ht="31" x14ac:dyDescent="0.35">
      <c r="A37" s="146" t="s">
        <v>168</v>
      </c>
      <c r="B37" s="126">
        <f t="shared" ref="B37:G37" si="8">SUM(B38:B43)</f>
        <v>22500</v>
      </c>
      <c r="C37" s="126">
        <f t="shared" si="8"/>
        <v>28500</v>
      </c>
      <c r="D37" s="126">
        <f t="shared" si="8"/>
        <v>30000</v>
      </c>
      <c r="E37" s="126">
        <f t="shared" si="8"/>
        <v>34500</v>
      </c>
      <c r="F37" s="126">
        <f t="shared" si="8"/>
        <v>8946.6899999999987</v>
      </c>
      <c r="G37" s="126">
        <f t="shared" si="8"/>
        <v>38500</v>
      </c>
      <c r="H37" s="100"/>
      <c r="I37" s="100">
        <f>SUM(I38:I43)</f>
        <v>34000</v>
      </c>
      <c r="J37" s="126">
        <f t="shared" ref="J37" si="9">SUM(J38:J43)</f>
        <v>10013.73</v>
      </c>
      <c r="K37" s="81"/>
      <c r="L37" s="79"/>
    </row>
    <row r="38" spans="1:12" ht="21.75" customHeight="1" x14ac:dyDescent="0.35">
      <c r="A38" s="101" t="s">
        <v>73</v>
      </c>
      <c r="B38" s="83">
        <v>5000</v>
      </c>
      <c r="C38" s="83">
        <v>6000</v>
      </c>
      <c r="D38" s="83">
        <v>6000</v>
      </c>
      <c r="E38" s="83">
        <v>6000</v>
      </c>
      <c r="F38" s="83">
        <v>6496.69</v>
      </c>
      <c r="G38" s="83">
        <v>10000</v>
      </c>
      <c r="H38" s="86" t="s">
        <v>169</v>
      </c>
      <c r="I38" s="86">
        <v>10000</v>
      </c>
      <c r="J38" s="83">
        <v>7726.56</v>
      </c>
      <c r="K38" s="81"/>
      <c r="L38" s="79"/>
    </row>
    <row r="39" spans="1:12" ht="15.75" customHeight="1" x14ac:dyDescent="0.35">
      <c r="A39" s="101" t="s">
        <v>75</v>
      </c>
      <c r="B39" s="112">
        <v>7000</v>
      </c>
      <c r="C39" s="112">
        <v>4000</v>
      </c>
      <c r="D39" s="112">
        <v>5500</v>
      </c>
      <c r="E39" s="112">
        <v>6500</v>
      </c>
      <c r="F39" s="112">
        <v>500</v>
      </c>
      <c r="G39" s="112">
        <v>7000</v>
      </c>
      <c r="H39" s="86" t="s">
        <v>170</v>
      </c>
      <c r="I39" s="86">
        <v>10000</v>
      </c>
      <c r="J39" s="112">
        <v>787.17</v>
      </c>
      <c r="K39" s="81"/>
      <c r="L39" s="79"/>
    </row>
    <row r="40" spans="1:12" ht="15.75" customHeight="1" x14ac:dyDescent="0.35">
      <c r="A40" s="101" t="s">
        <v>77</v>
      </c>
      <c r="B40" s="83">
        <v>2500</v>
      </c>
      <c r="C40" s="83">
        <v>2000</v>
      </c>
      <c r="D40" s="83">
        <v>2000</v>
      </c>
      <c r="E40" s="83">
        <v>1000</v>
      </c>
      <c r="F40" s="83"/>
      <c r="G40" s="83">
        <v>1000</v>
      </c>
      <c r="H40" s="86" t="s">
        <v>78</v>
      </c>
      <c r="I40" s="86">
        <v>0</v>
      </c>
      <c r="J40" s="83">
        <v>1000</v>
      </c>
      <c r="K40" s="81"/>
      <c r="L40" s="79"/>
    </row>
    <row r="41" spans="1:12" ht="15.75" customHeight="1" x14ac:dyDescent="0.35">
      <c r="A41" s="101" t="s">
        <v>205</v>
      </c>
      <c r="B41" s="83"/>
      <c r="C41" s="83"/>
      <c r="D41" s="83"/>
      <c r="E41" s="83">
        <v>1500</v>
      </c>
      <c r="F41" s="83"/>
      <c r="G41" s="83">
        <v>2000</v>
      </c>
      <c r="H41" s="86"/>
      <c r="I41" s="86">
        <v>2500</v>
      </c>
      <c r="J41" s="83"/>
      <c r="K41" s="81"/>
      <c r="L41" s="79"/>
    </row>
    <row r="42" spans="1:12" ht="15" customHeight="1" x14ac:dyDescent="0.35">
      <c r="A42" s="101" t="s">
        <v>79</v>
      </c>
      <c r="B42" s="83">
        <v>3000</v>
      </c>
      <c r="C42" s="83">
        <v>2500</v>
      </c>
      <c r="D42" s="83">
        <v>2500</v>
      </c>
      <c r="E42" s="83">
        <v>2500</v>
      </c>
      <c r="F42" s="83">
        <v>1950</v>
      </c>
      <c r="G42" s="83">
        <v>3500</v>
      </c>
      <c r="H42" s="86" t="s">
        <v>81</v>
      </c>
      <c r="I42" s="86">
        <v>3500</v>
      </c>
      <c r="J42" s="83">
        <v>500</v>
      </c>
      <c r="K42" s="81"/>
      <c r="L42" s="79"/>
    </row>
    <row r="43" spans="1:12" ht="15.75" customHeight="1" x14ac:dyDescent="0.35">
      <c r="A43" s="101" t="s">
        <v>171</v>
      </c>
      <c r="B43" s="83">
        <v>5000</v>
      </c>
      <c r="C43" s="83">
        <v>14000</v>
      </c>
      <c r="D43" s="83">
        <v>14000</v>
      </c>
      <c r="E43" s="83">
        <v>17000</v>
      </c>
      <c r="F43" s="83"/>
      <c r="G43" s="83">
        <v>15000</v>
      </c>
      <c r="H43" s="86" t="s">
        <v>172</v>
      </c>
      <c r="I43" s="86">
        <v>8000</v>
      </c>
      <c r="J43" s="83"/>
      <c r="K43" s="81"/>
      <c r="L43" s="79"/>
    </row>
    <row r="44" spans="1:12" ht="19.5" customHeight="1" x14ac:dyDescent="0.35">
      <c r="A44" s="125" t="s">
        <v>173</v>
      </c>
      <c r="B44" s="126">
        <f>SUM(B45:B46)</f>
        <v>9500</v>
      </c>
      <c r="C44" s="126">
        <f t="shared" ref="C44:D44" si="10">SUM(C45:C46)</f>
        <v>9500</v>
      </c>
      <c r="D44" s="126">
        <f t="shared" si="10"/>
        <v>9500</v>
      </c>
      <c r="E44" s="126">
        <f>SUM(E45:E46)</f>
        <v>10000</v>
      </c>
      <c r="F44" s="126">
        <f>SUM(F45:F46)</f>
        <v>3761.84</v>
      </c>
      <c r="G44" s="126">
        <f>SUM(G45:G46)</f>
        <v>10000</v>
      </c>
      <c r="H44" s="110" t="s">
        <v>85</v>
      </c>
      <c r="I44" s="110">
        <f>SUM(I45:I46)</f>
        <v>10000</v>
      </c>
      <c r="J44" s="126">
        <f>SUM(J45:J46)</f>
        <v>5881.83</v>
      </c>
      <c r="K44" s="81"/>
      <c r="L44" s="79"/>
    </row>
    <row r="45" spans="1:12" ht="15.5" x14ac:dyDescent="0.35">
      <c r="A45" s="101" t="s">
        <v>174</v>
      </c>
      <c r="B45" s="83">
        <v>6000</v>
      </c>
      <c r="C45" s="113">
        <v>6000</v>
      </c>
      <c r="D45" s="113">
        <v>6000</v>
      </c>
      <c r="E45" s="113">
        <v>6000</v>
      </c>
      <c r="F45" s="113">
        <v>2800</v>
      </c>
      <c r="G45" s="113">
        <v>6000</v>
      </c>
      <c r="H45" s="114" t="s">
        <v>175</v>
      </c>
      <c r="I45" s="114">
        <f>SUM(6000)</f>
        <v>6000</v>
      </c>
      <c r="J45" s="113">
        <v>5301.75</v>
      </c>
      <c r="K45" s="81"/>
      <c r="L45" s="79"/>
    </row>
    <row r="46" spans="1:12" ht="15.5" x14ac:dyDescent="0.35">
      <c r="A46" s="101" t="s">
        <v>176</v>
      </c>
      <c r="B46" s="83">
        <v>3500</v>
      </c>
      <c r="C46" s="113">
        <v>3500</v>
      </c>
      <c r="D46" s="113">
        <v>3500</v>
      </c>
      <c r="E46" s="113">
        <v>4000</v>
      </c>
      <c r="F46" s="113">
        <v>961.84</v>
      </c>
      <c r="G46" s="113">
        <v>4000</v>
      </c>
      <c r="H46" s="114" t="s">
        <v>175</v>
      </c>
      <c r="I46" s="114">
        <v>4000</v>
      </c>
      <c r="J46" s="113">
        <v>580.08000000000004</v>
      </c>
      <c r="K46" s="81"/>
      <c r="L46" s="79"/>
    </row>
    <row r="47" spans="1:12" ht="15.5" x14ac:dyDescent="0.35">
      <c r="A47" s="146" t="s">
        <v>86</v>
      </c>
      <c r="B47" s="127">
        <f>SUM(B48:B53)</f>
        <v>6550</v>
      </c>
      <c r="C47" s="127">
        <f>SUM(C48:C53)</f>
        <v>6050</v>
      </c>
      <c r="D47" s="127">
        <f>SUM(D48:D53)</f>
        <v>7800</v>
      </c>
      <c r="E47" s="127">
        <f>SUM(E48:E53)</f>
        <v>9500</v>
      </c>
      <c r="F47" s="127">
        <f>SUM(F48:F54)</f>
        <v>2485.25</v>
      </c>
      <c r="G47" s="127">
        <f>SUM(G48:G54)</f>
        <v>22000</v>
      </c>
      <c r="H47" s="115"/>
      <c r="I47" s="115">
        <f>SUM(I48:I53)</f>
        <v>16400</v>
      </c>
      <c r="J47" s="127">
        <f>SUM(J48:J54)</f>
        <v>16185.039999999999</v>
      </c>
      <c r="K47" s="81"/>
      <c r="L47" s="79"/>
    </row>
    <row r="48" spans="1:12" ht="21.75" customHeight="1" x14ac:dyDescent="0.35">
      <c r="A48" s="101" t="s">
        <v>87</v>
      </c>
      <c r="B48" s="83">
        <v>1000</v>
      </c>
      <c r="C48" s="83">
        <v>750</v>
      </c>
      <c r="D48" s="83">
        <v>2000</v>
      </c>
      <c r="E48" s="83">
        <v>2000</v>
      </c>
      <c r="F48" s="83">
        <v>66.59</v>
      </c>
      <c r="G48" s="83">
        <v>2000</v>
      </c>
      <c r="H48" s="86" t="s">
        <v>178</v>
      </c>
      <c r="I48" s="86">
        <v>2000</v>
      </c>
      <c r="J48" s="83">
        <v>574</v>
      </c>
      <c r="K48" s="81"/>
      <c r="L48" s="79"/>
    </row>
    <row r="49" spans="1:16" ht="20.25" customHeight="1" x14ac:dyDescent="0.35">
      <c r="A49" s="101" t="s">
        <v>89</v>
      </c>
      <c r="B49" s="83">
        <v>100</v>
      </c>
      <c r="C49" s="83">
        <v>100</v>
      </c>
      <c r="D49" s="83">
        <v>300</v>
      </c>
      <c r="E49" s="83">
        <v>500</v>
      </c>
      <c r="F49" s="83">
        <v>2.76</v>
      </c>
      <c r="G49" s="83">
        <v>500</v>
      </c>
      <c r="H49" s="86" t="s">
        <v>179</v>
      </c>
      <c r="I49" s="86">
        <v>200</v>
      </c>
      <c r="J49" s="83">
        <v>7.35</v>
      </c>
      <c r="K49" s="81"/>
      <c r="L49" s="79"/>
    </row>
    <row r="50" spans="1:16" ht="18" customHeight="1" x14ac:dyDescent="0.35">
      <c r="A50" s="101" t="s">
        <v>93</v>
      </c>
      <c r="B50" s="83">
        <v>2000</v>
      </c>
      <c r="C50" s="83">
        <v>1800</v>
      </c>
      <c r="D50" s="83">
        <v>2000</v>
      </c>
      <c r="E50" s="83">
        <v>3000</v>
      </c>
      <c r="F50" s="83">
        <v>196.86</v>
      </c>
      <c r="G50" s="83">
        <v>3000</v>
      </c>
      <c r="H50" s="86" t="s">
        <v>180</v>
      </c>
      <c r="I50" s="86">
        <v>2200</v>
      </c>
      <c r="J50" s="83">
        <v>1258.53</v>
      </c>
      <c r="K50" s="81"/>
      <c r="L50" s="79"/>
    </row>
    <row r="51" spans="1:16" ht="19.399999999999999" customHeight="1" x14ac:dyDescent="0.35">
      <c r="A51" s="101" t="s">
        <v>95</v>
      </c>
      <c r="B51" s="83">
        <v>1500</v>
      </c>
      <c r="C51" s="83">
        <v>1500</v>
      </c>
      <c r="D51" s="83">
        <v>1500</v>
      </c>
      <c r="E51" s="83">
        <v>1500</v>
      </c>
      <c r="F51" s="83">
        <v>490</v>
      </c>
      <c r="G51" s="83">
        <v>1500</v>
      </c>
      <c r="H51" s="86" t="s">
        <v>181</v>
      </c>
      <c r="I51" s="86">
        <v>1500</v>
      </c>
      <c r="J51" s="83">
        <v>630</v>
      </c>
      <c r="K51" s="81"/>
      <c r="L51" s="79"/>
    </row>
    <row r="52" spans="1:16" ht="20.25" customHeight="1" x14ac:dyDescent="0.35">
      <c r="A52" s="101" t="s">
        <v>97</v>
      </c>
      <c r="B52" s="83">
        <v>1500</v>
      </c>
      <c r="C52" s="83">
        <v>1500</v>
      </c>
      <c r="D52" s="83">
        <v>1500</v>
      </c>
      <c r="E52" s="83">
        <v>1500</v>
      </c>
      <c r="F52" s="83">
        <v>1473.71</v>
      </c>
      <c r="G52" s="83">
        <v>2000</v>
      </c>
      <c r="H52" s="86" t="s">
        <v>182</v>
      </c>
      <c r="I52" s="86">
        <v>10000</v>
      </c>
      <c r="J52" s="83">
        <v>13534.56</v>
      </c>
      <c r="K52" s="81"/>
      <c r="L52" s="79"/>
    </row>
    <row r="53" spans="1:16" ht="18" customHeight="1" x14ac:dyDescent="0.35">
      <c r="A53" s="101" t="s">
        <v>100</v>
      </c>
      <c r="B53" s="83">
        <v>450</v>
      </c>
      <c r="C53" s="83">
        <v>400</v>
      </c>
      <c r="D53" s="83">
        <v>500</v>
      </c>
      <c r="E53" s="83">
        <v>1000</v>
      </c>
      <c r="F53" s="83">
        <v>255.33</v>
      </c>
      <c r="G53" s="83">
        <v>1000</v>
      </c>
      <c r="H53" s="86" t="s">
        <v>101</v>
      </c>
      <c r="I53" s="86">
        <v>500</v>
      </c>
      <c r="J53" s="83">
        <v>180.6</v>
      </c>
      <c r="K53" s="81"/>
      <c r="L53" s="79"/>
    </row>
    <row r="54" spans="1:16" ht="18" customHeight="1" x14ac:dyDescent="0.35">
      <c r="A54" s="158" t="s">
        <v>206</v>
      </c>
      <c r="B54" s="159"/>
      <c r="C54" s="159"/>
      <c r="D54" s="159"/>
      <c r="E54" s="159"/>
      <c r="F54" s="159"/>
      <c r="G54" s="159">
        <v>12000</v>
      </c>
      <c r="H54" s="86"/>
      <c r="I54" s="164">
        <v>12000</v>
      </c>
      <c r="J54" s="159"/>
      <c r="K54" s="81"/>
      <c r="L54" s="79"/>
    </row>
    <row r="55" spans="1:16" ht="15.5" x14ac:dyDescent="0.35">
      <c r="A55" s="125" t="s">
        <v>183</v>
      </c>
      <c r="B55" s="127">
        <f t="shared" ref="B55:D55" si="11">SUM(B56:B58)</f>
        <v>10500</v>
      </c>
      <c r="C55" s="127">
        <f t="shared" si="11"/>
        <v>11000</v>
      </c>
      <c r="D55" s="127">
        <f t="shared" si="11"/>
        <v>11000</v>
      </c>
      <c r="E55" s="126">
        <f>SUM(E56:E58)</f>
        <v>500</v>
      </c>
      <c r="F55" s="126">
        <f>SUM(F56)</f>
        <v>0</v>
      </c>
      <c r="G55" s="126">
        <f>SUM(G56)</f>
        <v>500</v>
      </c>
      <c r="H55" s="115"/>
      <c r="I55" s="115">
        <f>SUM(I56)</f>
        <v>500</v>
      </c>
      <c r="J55" s="126">
        <f>SUM(J56)</f>
        <v>0</v>
      </c>
      <c r="K55" s="81"/>
      <c r="L55" s="79"/>
    </row>
    <row r="56" spans="1:16" ht="20.25" customHeight="1" x14ac:dyDescent="0.35">
      <c r="A56" s="101" t="s">
        <v>106</v>
      </c>
      <c r="B56" s="83">
        <v>500</v>
      </c>
      <c r="C56" s="83">
        <v>500</v>
      </c>
      <c r="D56" s="83">
        <v>500</v>
      </c>
      <c r="E56" s="83">
        <v>500</v>
      </c>
      <c r="F56" s="83"/>
      <c r="G56" s="83">
        <v>500</v>
      </c>
      <c r="H56" s="86" t="s">
        <v>107</v>
      </c>
      <c r="I56" s="86">
        <v>500</v>
      </c>
      <c r="J56" s="83"/>
      <c r="K56" s="81"/>
      <c r="L56" s="79"/>
    </row>
    <row r="57" spans="1:16" ht="15" hidden="1" customHeight="1" x14ac:dyDescent="0.35">
      <c r="A57" s="101" t="s">
        <v>108</v>
      </c>
      <c r="B57" s="83">
        <v>10000</v>
      </c>
      <c r="C57" s="83">
        <v>10000</v>
      </c>
      <c r="D57" s="83">
        <v>10000</v>
      </c>
      <c r="E57" s="83">
        <v>0</v>
      </c>
      <c r="F57" s="83"/>
      <c r="G57" s="83"/>
      <c r="H57" s="86" t="s">
        <v>109</v>
      </c>
      <c r="I57" s="86"/>
      <c r="J57" s="83"/>
      <c r="K57" s="81"/>
      <c r="L57" s="79"/>
    </row>
    <row r="58" spans="1:16" ht="12.75" hidden="1" customHeight="1" x14ac:dyDescent="0.35">
      <c r="A58" s="101" t="s">
        <v>185</v>
      </c>
      <c r="B58" s="83">
        <v>0</v>
      </c>
      <c r="C58" s="83">
        <v>500</v>
      </c>
      <c r="D58" s="83">
        <v>500</v>
      </c>
      <c r="E58" s="83">
        <v>0</v>
      </c>
      <c r="F58" s="83"/>
      <c r="G58" s="83"/>
      <c r="H58" s="86" t="s">
        <v>186</v>
      </c>
      <c r="I58" s="86"/>
      <c r="J58" s="83"/>
      <c r="K58" s="81"/>
      <c r="L58" s="79"/>
      <c r="P58" s="39"/>
    </row>
    <row r="59" spans="1:16" ht="15.5" x14ac:dyDescent="0.35">
      <c r="A59" s="125" t="s">
        <v>187</v>
      </c>
      <c r="B59" s="126">
        <f>SUM(B60:B60)</f>
        <v>300</v>
      </c>
      <c r="C59" s="126">
        <f>SUM(C60:C60)</f>
        <v>300</v>
      </c>
      <c r="D59" s="126">
        <f>SUM(D60:D60)</f>
        <v>600</v>
      </c>
      <c r="E59" s="126">
        <f>SUM(E60:E60)</f>
        <v>900</v>
      </c>
      <c r="F59" s="126">
        <f>SUM(F60)</f>
        <v>0</v>
      </c>
      <c r="G59" s="126">
        <f>SUM(G60)</f>
        <v>900</v>
      </c>
      <c r="H59" s="110"/>
      <c r="I59" s="110">
        <f>SUM(I60)</f>
        <v>600</v>
      </c>
      <c r="J59" s="126">
        <f>SUM(J60)</f>
        <v>0</v>
      </c>
      <c r="K59" s="118"/>
      <c r="L59" s="79"/>
    </row>
    <row r="60" spans="1:16" ht="15" customHeight="1" x14ac:dyDescent="0.35">
      <c r="A60" s="101" t="s">
        <v>188</v>
      </c>
      <c r="B60" s="83">
        <v>300</v>
      </c>
      <c r="C60" s="83">
        <v>300</v>
      </c>
      <c r="D60" s="83">
        <v>600</v>
      </c>
      <c r="E60" s="83">
        <v>900</v>
      </c>
      <c r="F60" s="83"/>
      <c r="G60" s="83">
        <v>900</v>
      </c>
      <c r="H60" s="86" t="s">
        <v>189</v>
      </c>
      <c r="I60" s="86">
        <v>600</v>
      </c>
      <c r="J60" s="83"/>
      <c r="K60" s="81"/>
      <c r="L60" s="79"/>
    </row>
    <row r="61" spans="1:16" ht="15.5" x14ac:dyDescent="0.35">
      <c r="A61" s="125" t="s">
        <v>190</v>
      </c>
      <c r="B61" s="126">
        <f t="shared" ref="B61" si="12">SUM(B62:B63)</f>
        <v>16400</v>
      </c>
      <c r="C61" s="126">
        <f>SUM(C62:C63)</f>
        <v>16400</v>
      </c>
      <c r="D61" s="126">
        <f>SUM(D62:D63)</f>
        <v>16400</v>
      </c>
      <c r="E61" s="126">
        <f>SUM(E62:E63)</f>
        <v>16400</v>
      </c>
      <c r="F61" s="126">
        <f>SUM(F62:F63)</f>
        <v>4951.6000000000004</v>
      </c>
      <c r="G61" s="126">
        <f>SUM(G62:G63)</f>
        <v>18500</v>
      </c>
      <c r="H61" s="110"/>
      <c r="I61" s="110">
        <f>SUM(I62:I63)</f>
        <v>19750</v>
      </c>
      <c r="J61" s="126">
        <f>SUM(J62:J63)</f>
        <v>4951.6000000000004</v>
      </c>
      <c r="K61" s="81"/>
      <c r="L61" s="79"/>
    </row>
    <row r="62" spans="1:16" ht="13.5" customHeight="1" x14ac:dyDescent="0.35">
      <c r="A62" s="101" t="s">
        <v>116</v>
      </c>
      <c r="B62" s="83">
        <v>13000</v>
      </c>
      <c r="C62" s="83">
        <v>13000</v>
      </c>
      <c r="D62" s="83">
        <v>13000</v>
      </c>
      <c r="E62" s="83">
        <v>13000</v>
      </c>
      <c r="F62" s="83">
        <v>3344.2</v>
      </c>
      <c r="G62" s="83">
        <v>14000</v>
      </c>
      <c r="H62" s="86" t="s">
        <v>191</v>
      </c>
      <c r="I62" s="86">
        <v>15000</v>
      </c>
      <c r="J62" s="83">
        <v>3344.2</v>
      </c>
      <c r="K62" s="81"/>
      <c r="L62" s="79"/>
    </row>
    <row r="63" spans="1:16" ht="15" customHeight="1" x14ac:dyDescent="0.35">
      <c r="A63" s="101" t="s">
        <v>119</v>
      </c>
      <c r="B63" s="83">
        <v>3400</v>
      </c>
      <c r="C63" s="83">
        <v>3400</v>
      </c>
      <c r="D63" s="83">
        <v>3400</v>
      </c>
      <c r="E63" s="83">
        <v>3400</v>
      </c>
      <c r="F63" s="83">
        <v>1607.4</v>
      </c>
      <c r="G63" s="83">
        <v>4500</v>
      </c>
      <c r="H63" s="86" t="s">
        <v>120</v>
      </c>
      <c r="I63" s="86">
        <v>4750</v>
      </c>
      <c r="J63" s="83">
        <v>1607.4</v>
      </c>
      <c r="K63" s="81"/>
      <c r="L63" s="79"/>
    </row>
    <row r="64" spans="1:16" ht="15.5" x14ac:dyDescent="0.35">
      <c r="A64" s="125" t="s">
        <v>192</v>
      </c>
      <c r="B64" s="126">
        <f t="shared" ref="B64:G64" si="13">SUM(B65:B70)</f>
        <v>16350</v>
      </c>
      <c r="C64" s="126">
        <f t="shared" si="13"/>
        <v>15700</v>
      </c>
      <c r="D64" s="126">
        <f t="shared" si="13"/>
        <v>15700</v>
      </c>
      <c r="E64" s="126">
        <f t="shared" si="13"/>
        <v>31000</v>
      </c>
      <c r="F64" s="126">
        <f t="shared" si="13"/>
        <v>14387.5</v>
      </c>
      <c r="G64" s="126">
        <f t="shared" si="13"/>
        <v>28500</v>
      </c>
      <c r="H64" s="110"/>
      <c r="I64" s="110">
        <f>SUM(I65:I70)</f>
        <v>28000</v>
      </c>
      <c r="J64" s="126">
        <f t="shared" ref="J64" si="14">SUM(J65:J70)</f>
        <v>9078.5400000000009</v>
      </c>
      <c r="K64" s="81"/>
      <c r="L64" s="79"/>
    </row>
    <row r="65" spans="1:14" ht="15" customHeight="1" x14ac:dyDescent="0.35">
      <c r="A65" s="101" t="s">
        <v>125</v>
      </c>
      <c r="B65" s="83">
        <v>1500</v>
      </c>
      <c r="C65" s="83">
        <v>1500</v>
      </c>
      <c r="D65" s="83">
        <v>1500</v>
      </c>
      <c r="E65" s="83">
        <v>3500</v>
      </c>
      <c r="F65" s="83"/>
      <c r="G65" s="83">
        <v>3500</v>
      </c>
      <c r="H65" s="86" t="s">
        <v>193</v>
      </c>
      <c r="I65" s="86">
        <v>3000</v>
      </c>
      <c r="J65" s="83">
        <v>695</v>
      </c>
      <c r="K65" s="81"/>
      <c r="L65" s="79"/>
    </row>
    <row r="66" spans="1:14" ht="15" customHeight="1" x14ac:dyDescent="0.35">
      <c r="A66" s="101" t="s">
        <v>127</v>
      </c>
      <c r="B66" s="83">
        <v>1000</v>
      </c>
      <c r="C66" s="83">
        <v>1000</v>
      </c>
      <c r="D66" s="83">
        <v>1000</v>
      </c>
      <c r="E66" s="83">
        <v>8000</v>
      </c>
      <c r="F66" s="83"/>
      <c r="G66" s="83">
        <v>2000</v>
      </c>
      <c r="H66" s="86" t="s">
        <v>128</v>
      </c>
      <c r="I66" s="86">
        <v>1000</v>
      </c>
      <c r="J66" s="83"/>
      <c r="K66" s="81"/>
      <c r="L66" s="79"/>
    </row>
    <row r="67" spans="1:14" ht="17.25" customHeight="1" x14ac:dyDescent="0.35">
      <c r="A67" s="101" t="s">
        <v>129</v>
      </c>
      <c r="B67" s="83">
        <v>5600</v>
      </c>
      <c r="C67" s="83">
        <v>5200</v>
      </c>
      <c r="D67" s="83">
        <v>5200</v>
      </c>
      <c r="E67" s="83">
        <v>7000</v>
      </c>
      <c r="F67" s="83">
        <v>4150</v>
      </c>
      <c r="G67" s="83">
        <v>9000</v>
      </c>
      <c r="H67" s="86" t="s">
        <v>130</v>
      </c>
      <c r="I67" s="86">
        <v>10000</v>
      </c>
      <c r="J67" s="83">
        <v>5150</v>
      </c>
      <c r="K67" s="81"/>
      <c r="L67" s="79"/>
    </row>
    <row r="68" spans="1:14" ht="15.75" customHeight="1" x14ac:dyDescent="0.35">
      <c r="A68" s="119" t="s">
        <v>131</v>
      </c>
      <c r="B68" s="87">
        <v>7000</v>
      </c>
      <c r="C68" s="87">
        <v>7000</v>
      </c>
      <c r="D68" s="87">
        <v>7000</v>
      </c>
      <c r="E68" s="87">
        <v>9500</v>
      </c>
      <c r="F68" s="87">
        <v>10237.5</v>
      </c>
      <c r="G68" s="87">
        <v>11000</v>
      </c>
      <c r="H68" s="86" t="s">
        <v>194</v>
      </c>
      <c r="I68" s="86">
        <v>12000</v>
      </c>
      <c r="J68" s="87">
        <v>3233.54</v>
      </c>
      <c r="K68" s="81"/>
      <c r="L68" s="79"/>
    </row>
    <row r="69" spans="1:14" ht="12.75" customHeight="1" x14ac:dyDescent="0.35">
      <c r="A69" s="119" t="s">
        <v>227</v>
      </c>
      <c r="B69" s="87">
        <v>500</v>
      </c>
      <c r="C69" s="87">
        <v>500</v>
      </c>
      <c r="D69" s="87">
        <v>500</v>
      </c>
      <c r="E69" s="87">
        <v>1000</v>
      </c>
      <c r="F69" s="87"/>
      <c r="G69" s="87">
        <v>1000</v>
      </c>
      <c r="H69" s="86" t="s">
        <v>136</v>
      </c>
      <c r="I69" s="86">
        <v>1000</v>
      </c>
      <c r="J69" s="87"/>
      <c r="K69" s="81"/>
      <c r="L69" s="79"/>
    </row>
    <row r="70" spans="1:14" ht="12.75" customHeight="1" x14ac:dyDescent="0.35">
      <c r="A70" s="101" t="s">
        <v>195</v>
      </c>
      <c r="B70" s="87">
        <v>750</v>
      </c>
      <c r="C70" s="87">
        <v>500</v>
      </c>
      <c r="D70" s="87">
        <v>500</v>
      </c>
      <c r="E70" s="87">
        <v>2000</v>
      </c>
      <c r="F70" s="87"/>
      <c r="G70" s="87">
        <v>2000</v>
      </c>
      <c r="H70" s="86" t="s">
        <v>196</v>
      </c>
      <c r="I70" s="86">
        <v>1000</v>
      </c>
      <c r="J70" s="87"/>
      <c r="K70" s="81"/>
      <c r="L70" s="79"/>
    </row>
    <row r="71" spans="1:14" s="138" customFormat="1" ht="15.5" x14ac:dyDescent="0.35">
      <c r="A71" s="131" t="s">
        <v>139</v>
      </c>
      <c r="B71" s="132">
        <f>SUM(B15+B20+B23+B24+B30+B37+B44+B47+B55+B59+B61+B64)</f>
        <v>278400</v>
      </c>
      <c r="C71" s="132">
        <f>SUM(C15+C20+C23+C24+C30+C37+C44+C47+C55+C59+C61+C64)</f>
        <v>285300</v>
      </c>
      <c r="D71" s="132">
        <f>SUM(D15+D20+D23+D24+D30+D37+D44+D47+D55+D59+D61+D64)</f>
        <v>320100</v>
      </c>
      <c r="E71" s="132">
        <f>SUM(E15+E20+E23+E24+E30+E37+E44+E47+E55+E59+E61+E64)</f>
        <v>400700</v>
      </c>
      <c r="F71" s="132">
        <f>SUM(F64+F61+F59+F55+F47+F44+F37+F30+F24+F23+F20+F15)</f>
        <v>224515.43</v>
      </c>
      <c r="G71" s="132">
        <f>SUM(G64+G61+G59+G55+G47+G44+G37+G30+G24+G23+G20+G15)</f>
        <v>449450</v>
      </c>
      <c r="H71" s="133"/>
      <c r="I71" s="163">
        <f>SUM(I15+I20+I23+I24+I30+I37+I44++I54+I47+I55+I59+I61+I64)</f>
        <v>460750</v>
      </c>
      <c r="J71" s="132">
        <f>SUM(J64+J61+J59+J55+J47+J44+J37+J30+J24+J23+J20+J15)</f>
        <v>229931.14</v>
      </c>
      <c r="K71" s="135"/>
      <c r="L71" s="136"/>
      <c r="M71" s="137"/>
      <c r="N71" s="137"/>
    </row>
    <row r="72" spans="1:14" s="57" customFormat="1" ht="21.75" customHeight="1" x14ac:dyDescent="0.35">
      <c r="A72" s="129" t="s">
        <v>140</v>
      </c>
      <c r="B72" s="130">
        <f>B13-B71</f>
        <v>-40288</v>
      </c>
      <c r="C72" s="130">
        <f>C13-C71</f>
        <v>-10355.75</v>
      </c>
      <c r="D72" s="130">
        <f>D13-D71</f>
        <v>4400</v>
      </c>
      <c r="E72" s="130">
        <f>E13-E71</f>
        <v>-19700</v>
      </c>
      <c r="F72" s="130"/>
      <c r="G72" s="130">
        <f>SUM(G13-G71)</f>
        <v>-0.77000000001862645</v>
      </c>
      <c r="H72" s="120" t="s">
        <v>197</v>
      </c>
      <c r="I72" s="120">
        <f>SUM(I13-I71)</f>
        <v>95.339999999967404</v>
      </c>
      <c r="J72" s="130"/>
      <c r="K72" s="81"/>
      <c r="L72" s="79"/>
      <c r="M72"/>
      <c r="N72"/>
    </row>
    <row r="73" spans="1:14" ht="116.25" customHeight="1" x14ac:dyDescent="0.35">
      <c r="A73" s="121" t="s">
        <v>198</v>
      </c>
      <c r="B73" s="140"/>
      <c r="C73" s="140"/>
      <c r="D73" s="122"/>
      <c r="E73" s="122"/>
      <c r="F73" s="122"/>
      <c r="G73" s="122"/>
      <c r="H73" s="122"/>
      <c r="I73" s="122"/>
      <c r="J73" s="122"/>
      <c r="K73" s="82"/>
      <c r="L73" s="124"/>
    </row>
    <row r="74" spans="1:14" ht="15" customHeight="1" x14ac:dyDescent="0.35">
      <c r="A74" s="58"/>
      <c r="B74" s="58"/>
      <c r="C74" s="58"/>
      <c r="D74" s="58"/>
      <c r="E74" s="58"/>
      <c r="F74" s="58"/>
      <c r="G74" s="58"/>
      <c r="H74" s="58"/>
      <c r="I74" s="58"/>
      <c r="J74" s="58"/>
    </row>
    <row r="75" spans="1:14" ht="29.25" customHeight="1" x14ac:dyDescent="0.35">
      <c r="A75" s="75"/>
      <c r="B75" s="60"/>
      <c r="C75" s="60"/>
      <c r="D75" s="60"/>
      <c r="E75" s="60"/>
      <c r="F75" s="60"/>
      <c r="G75" s="60"/>
      <c r="H75" s="63"/>
      <c r="I75" s="63"/>
      <c r="J75" s="60"/>
    </row>
    <row r="76" spans="1:14" ht="14.5" x14ac:dyDescent="0.35">
      <c r="A76" s="61"/>
      <c r="B76" s="61"/>
      <c r="C76" s="61"/>
      <c r="D76" s="61"/>
      <c r="E76" s="61"/>
      <c r="F76" s="61"/>
      <c r="G76" s="61"/>
      <c r="H76" s="63"/>
      <c r="I76" s="63"/>
      <c r="J76" s="61"/>
      <c r="K76" s="65"/>
    </row>
    <row r="77" spans="1:14" ht="68.25" customHeight="1" x14ac:dyDescent="0.35">
      <c r="A77" s="61"/>
      <c r="B77" s="61"/>
      <c r="C77" s="61"/>
      <c r="D77" s="61"/>
      <c r="E77" s="61"/>
      <c r="F77" s="61"/>
      <c r="G77" s="61"/>
      <c r="H77" s="63"/>
      <c r="I77" s="63"/>
      <c r="J77" s="61"/>
      <c r="K77" s="65"/>
    </row>
    <row r="78" spans="1:14" x14ac:dyDescent="0.25">
      <c r="H78" s="66"/>
      <c r="I78" s="66"/>
      <c r="K78" s="65"/>
    </row>
    <row r="79" spans="1:14" x14ac:dyDescent="0.25">
      <c r="H79" s="66"/>
      <c r="I79" s="66"/>
      <c r="K79" s="65"/>
    </row>
    <row r="80" spans="1:14" x14ac:dyDescent="0.25">
      <c r="H80" s="66"/>
      <c r="I80" s="66"/>
      <c r="K80" s="65"/>
    </row>
    <row r="81" spans="8:14" x14ac:dyDescent="0.25">
      <c r="H81" s="66"/>
      <c r="I81" s="66"/>
      <c r="K81" s="65"/>
    </row>
    <row r="82" spans="8:14" x14ac:dyDescent="0.25">
      <c r="H82" s="66"/>
      <c r="I82" s="66"/>
      <c r="K82" s="65"/>
    </row>
    <row r="83" spans="8:14" x14ac:dyDescent="0.25">
      <c r="H83" s="66"/>
      <c r="I83" s="66"/>
      <c r="K83" s="65"/>
      <c r="M83" s="2"/>
      <c r="N83" s="2"/>
    </row>
    <row r="84" spans="8:14" s="2" customFormat="1" x14ac:dyDescent="0.25">
      <c r="K84" s="65"/>
      <c r="L84" s="71"/>
    </row>
    <row r="85" spans="8:14" s="2" customFormat="1" x14ac:dyDescent="0.25">
      <c r="L85" s="72"/>
    </row>
    <row r="86" spans="8:14" s="2" customFormat="1" x14ac:dyDescent="0.25">
      <c r="L86" s="72"/>
    </row>
    <row r="87" spans="8:14" s="2" customFormat="1" x14ac:dyDescent="0.25">
      <c r="L87" s="72"/>
    </row>
    <row r="88" spans="8:14" s="2" customFormat="1" x14ac:dyDescent="0.25">
      <c r="L88" s="72"/>
    </row>
    <row r="89" spans="8:14" s="2" customFormat="1" x14ac:dyDescent="0.25">
      <c r="L89" s="72"/>
    </row>
    <row r="90" spans="8:14" s="2" customFormat="1" x14ac:dyDescent="0.25">
      <c r="L90" s="72"/>
    </row>
    <row r="91" spans="8:14" s="2" customFormat="1" x14ac:dyDescent="0.25">
      <c r="L91" s="72"/>
    </row>
    <row r="92" spans="8:14" s="2" customFormat="1" x14ac:dyDescent="0.25">
      <c r="L92" s="72"/>
    </row>
    <row r="93" spans="8:14" s="2" customFormat="1" x14ac:dyDescent="0.25">
      <c r="L93" s="72"/>
    </row>
    <row r="94" spans="8:14" s="2" customFormat="1" x14ac:dyDescent="0.25">
      <c r="L94" s="72"/>
    </row>
    <row r="95" spans="8:14" s="2" customFormat="1" x14ac:dyDescent="0.25">
      <c r="L95" s="72"/>
    </row>
    <row r="96" spans="8:14" s="2" customFormat="1" x14ac:dyDescent="0.25">
      <c r="L96" s="72"/>
    </row>
    <row r="97" spans="12:12" s="2" customFormat="1" x14ac:dyDescent="0.25">
      <c r="L97" s="72"/>
    </row>
    <row r="98" spans="12:12" s="2" customFormat="1" x14ac:dyDescent="0.25">
      <c r="L98" s="72"/>
    </row>
    <row r="99" spans="12:12" s="2" customFormat="1" x14ac:dyDescent="0.25">
      <c r="L99" s="72"/>
    </row>
    <row r="100" spans="12:12" s="2" customFormat="1" x14ac:dyDescent="0.25">
      <c r="L100" s="72"/>
    </row>
    <row r="101" spans="12:12" s="2" customFormat="1" x14ac:dyDescent="0.25">
      <c r="L101" s="72"/>
    </row>
    <row r="102" spans="12:12" s="2" customFormat="1" x14ac:dyDescent="0.25">
      <c r="L102" s="72"/>
    </row>
    <row r="103" spans="12:12" s="2" customFormat="1" x14ac:dyDescent="0.25">
      <c r="L103" s="72"/>
    </row>
    <row r="104" spans="12:12" s="2" customFormat="1" x14ac:dyDescent="0.25">
      <c r="L104" s="72"/>
    </row>
    <row r="105" spans="12:12" s="2" customFormat="1" x14ac:dyDescent="0.25">
      <c r="L105" s="72"/>
    </row>
    <row r="106" spans="12:12" s="2" customFormat="1" x14ac:dyDescent="0.25">
      <c r="L106" s="72"/>
    </row>
    <row r="107" spans="12:12" s="2" customFormat="1" x14ac:dyDescent="0.25">
      <c r="L107" s="72"/>
    </row>
    <row r="108" spans="12:12" s="2" customFormat="1" x14ac:dyDescent="0.25">
      <c r="L108" s="72"/>
    </row>
    <row r="109" spans="12:12" s="2" customFormat="1" x14ac:dyDescent="0.25">
      <c r="L109" s="72"/>
    </row>
    <row r="110" spans="12:12" s="2" customFormat="1" x14ac:dyDescent="0.25">
      <c r="L110" s="72"/>
    </row>
    <row r="111" spans="12:12" s="2" customFormat="1" x14ac:dyDescent="0.25">
      <c r="L111" s="72"/>
    </row>
    <row r="112" spans="12:12" s="2" customFormat="1" x14ac:dyDescent="0.25">
      <c r="L112" s="72"/>
    </row>
    <row r="113" spans="11:14" s="2" customFormat="1" x14ac:dyDescent="0.25">
      <c r="L113" s="72"/>
      <c r="M113"/>
      <c r="N113"/>
    </row>
    <row r="114" spans="11:14" x14ac:dyDescent="0.25">
      <c r="K114" s="2"/>
      <c r="L114" s="72"/>
    </row>
  </sheetData>
  <mergeCells count="4">
    <mergeCell ref="K13:K14"/>
    <mergeCell ref="O15:R16"/>
    <mergeCell ref="O18:R21"/>
    <mergeCell ref="K22:K23"/>
  </mergeCells>
  <pageMargins left="0.78740157480314965" right="0.78740157480314965" top="1.0236220472440944" bottom="1.0236220472440944" header="0.78740157480314965" footer="0.78740157480314965"/>
  <pageSetup scale="86" firstPageNumber="0" fitToWidth="2" fitToHeight="4" orientation="landscape" horizontalDpi="300" verticalDpi="300" r:id="rId1"/>
  <headerFooter>
    <oddHeader>&amp;C&amp;A</oddHeader>
    <oddFooter>&amp;CPage &amp;P</oddFooter>
  </headerFooter>
  <rowBreaks count="2" manualBreakCount="2">
    <brk id="22" max="7" man="1"/>
    <brk id="37" max="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H1"/>
  <sheetViews>
    <sheetView workbookViewId="0">
      <selection activeCell="G3" sqref="G3"/>
    </sheetView>
  </sheetViews>
  <sheetFormatPr defaultRowHeight="12.5" x14ac:dyDescent="0.25"/>
  <cols>
    <col min="3" max="3" width="17.1796875" customWidth="1"/>
    <col min="8" max="8" width="22.7265625" hidden="1" customWidth="1"/>
  </cols>
  <sheetData>
    <row r="1" spans="3:7" x14ac:dyDescent="0.25">
      <c r="C1" t="s">
        <v>2</v>
      </c>
      <c r="D1" t="s">
        <v>3</v>
      </c>
      <c r="E1" t="s">
        <v>4</v>
      </c>
      <c r="F1" t="s">
        <v>5</v>
      </c>
      <c r="G1" t="s">
        <v>6</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view="pageBreakPreview" zoomScale="120" zoomScaleNormal="100" zoomScalePageLayoutView="120" workbookViewId="0">
      <selection activeCell="B26" sqref="B26"/>
    </sheetView>
  </sheetViews>
  <sheetFormatPr defaultColWidth="8.81640625" defaultRowHeight="12.5" x14ac:dyDescent="0.25"/>
  <cols>
    <col min="1" max="1" width="19.54296875" customWidth="1"/>
    <col min="2" max="2" width="11.453125" customWidth="1"/>
    <col min="3" max="3" width="10.453125" customWidth="1"/>
    <col min="4" max="4" width="15.453125" customWidth="1"/>
    <col min="5" max="5" width="11.453125" customWidth="1"/>
    <col min="6" max="1025" width="8.54296875" customWidth="1"/>
  </cols>
  <sheetData>
    <row r="1" spans="1:5" ht="13" x14ac:dyDescent="0.3">
      <c r="A1" s="37" t="s">
        <v>207</v>
      </c>
    </row>
    <row r="2" spans="1:5" x14ac:dyDescent="0.25">
      <c r="A2" t="s">
        <v>208</v>
      </c>
    </row>
    <row r="4" spans="1:5" ht="13" x14ac:dyDescent="0.3">
      <c r="A4" s="37" t="s">
        <v>209</v>
      </c>
      <c r="E4" t="s">
        <v>210</v>
      </c>
    </row>
    <row r="5" spans="1:5" x14ac:dyDescent="0.25">
      <c r="A5" t="s">
        <v>211</v>
      </c>
      <c r="B5" s="68">
        <v>16.5</v>
      </c>
      <c r="C5" t="s">
        <v>212</v>
      </c>
    </row>
    <row r="6" spans="1:5" x14ac:dyDescent="0.25">
      <c r="A6" t="s">
        <v>213</v>
      </c>
      <c r="B6">
        <f>6*4</f>
        <v>24</v>
      </c>
      <c r="C6" t="s">
        <v>214</v>
      </c>
    </row>
    <row r="7" spans="1:5" x14ac:dyDescent="0.25">
      <c r="A7" t="s">
        <v>215</v>
      </c>
      <c r="B7">
        <v>51</v>
      </c>
      <c r="C7" t="s">
        <v>216</v>
      </c>
    </row>
    <row r="8" spans="1:5" ht="13" x14ac:dyDescent="0.3">
      <c r="A8" s="37" t="s">
        <v>217</v>
      </c>
      <c r="B8" s="69">
        <f>B5*B6*B7</f>
        <v>20196</v>
      </c>
    </row>
    <row r="11" spans="1:5" ht="13" x14ac:dyDescent="0.3">
      <c r="A11" s="37" t="s">
        <v>218</v>
      </c>
    </row>
    <row r="12" spans="1:5" x14ac:dyDescent="0.25">
      <c r="A12" t="s">
        <v>211</v>
      </c>
      <c r="B12" s="68">
        <v>16.5</v>
      </c>
      <c r="C12" t="s">
        <v>212</v>
      </c>
    </row>
    <row r="13" spans="1:5" x14ac:dyDescent="0.25">
      <c r="A13" t="s">
        <v>213</v>
      </c>
      <c r="B13">
        <v>2</v>
      </c>
      <c r="C13" t="s">
        <v>214</v>
      </c>
    </row>
    <row r="14" spans="1:5" x14ac:dyDescent="0.25">
      <c r="A14" t="s">
        <v>215</v>
      </c>
      <c r="B14">
        <v>51</v>
      </c>
      <c r="C14" t="s">
        <v>216</v>
      </c>
    </row>
    <row r="15" spans="1:5" ht="13" x14ac:dyDescent="0.3">
      <c r="A15" s="37" t="s">
        <v>217</v>
      </c>
      <c r="B15" s="69">
        <f>B12*B13*B14</f>
        <v>1683</v>
      </c>
    </row>
    <row r="18" spans="1:5" ht="13" x14ac:dyDescent="0.3">
      <c r="A18" s="37" t="s">
        <v>219</v>
      </c>
      <c r="B18" s="37" t="s">
        <v>220</v>
      </c>
      <c r="C18" s="37" t="s">
        <v>221</v>
      </c>
      <c r="D18" s="37" t="s">
        <v>222</v>
      </c>
      <c r="E18" s="37" t="s">
        <v>217</v>
      </c>
    </row>
    <row r="19" spans="1:5" ht="13" x14ac:dyDescent="0.3">
      <c r="A19" s="70" t="s">
        <v>223</v>
      </c>
      <c r="B19" s="68">
        <v>12</v>
      </c>
      <c r="C19">
        <v>20</v>
      </c>
      <c r="D19">
        <v>50</v>
      </c>
      <c r="E19" s="69">
        <f>D19*C19*B19</f>
        <v>12000</v>
      </c>
    </row>
    <row r="20" spans="1:5" ht="13" x14ac:dyDescent="0.3">
      <c r="A20" s="70" t="s">
        <v>224</v>
      </c>
      <c r="B20" s="68">
        <v>12</v>
      </c>
      <c r="C20">
        <v>15</v>
      </c>
      <c r="D20">
        <v>50</v>
      </c>
      <c r="E20" s="69">
        <f>D20*C20*B20</f>
        <v>9000</v>
      </c>
    </row>
    <row r="21" spans="1:5" ht="13" x14ac:dyDescent="0.3">
      <c r="A21" s="70" t="s">
        <v>225</v>
      </c>
      <c r="B21" s="68">
        <v>12</v>
      </c>
      <c r="C21">
        <v>15</v>
      </c>
      <c r="D21">
        <v>50</v>
      </c>
      <c r="E21" s="69">
        <f>D21*C21*B21</f>
        <v>9000</v>
      </c>
    </row>
  </sheetData>
  <pageMargins left="0.7" right="0.7" top="0.75" bottom="0.75" header="0.51180555555555496" footer="0.51180555555555496"/>
  <pageSetup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bbd7320-dd52-4c57-9e4e-1fc2831b58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3F19ADEB5E554C910E3F9BCA7BA117" ma:contentTypeVersion="15" ma:contentTypeDescription="Create a new document." ma:contentTypeScope="" ma:versionID="b0c8774eabb3ea0824406a307009836b">
  <xsd:schema xmlns:xsd="http://www.w3.org/2001/XMLSchema" xmlns:xs="http://www.w3.org/2001/XMLSchema" xmlns:p="http://schemas.microsoft.com/office/2006/metadata/properties" xmlns:ns3="e9a0339b-0bf4-45b5-8b8b-e909fcd8028b" xmlns:ns4="1bbd7320-dd52-4c57-9e4e-1fc2831b580c" targetNamespace="http://schemas.microsoft.com/office/2006/metadata/properties" ma:root="true" ma:fieldsID="69daa39b4cfc73e6b7446f9ef9903941" ns3:_="" ns4:_="">
    <xsd:import namespace="e9a0339b-0bf4-45b5-8b8b-e909fcd8028b"/>
    <xsd:import namespace="1bbd7320-dd52-4c57-9e4e-1fc2831b580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DateTake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0339b-0bf4-45b5-8b8b-e909fcd802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d7320-dd52-4c57-9e4e-1fc2831b58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EBDCEA-3BF6-4374-B5E9-160C383F1E65}">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e9a0339b-0bf4-45b5-8b8b-e909fcd8028b"/>
    <ds:schemaRef ds:uri="http://purl.org/dc/dcmitype/"/>
    <ds:schemaRef ds:uri="1bbd7320-dd52-4c57-9e4e-1fc2831b580c"/>
    <ds:schemaRef ds:uri="http://www.w3.org/XML/1998/namespace"/>
    <ds:schemaRef ds:uri="http://purl.org/dc/terms/"/>
  </ds:schemaRefs>
</ds:datastoreItem>
</file>

<file path=customXml/itemProps2.xml><?xml version="1.0" encoding="utf-8"?>
<ds:datastoreItem xmlns:ds="http://schemas.openxmlformats.org/officeDocument/2006/customXml" ds:itemID="{67B98480-CEB6-41CA-82A4-73B6140D9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0339b-0bf4-45b5-8b8b-e909fcd8028b"/>
    <ds:schemaRef ds:uri="1bbd7320-dd52-4c57-9e4e-1fc2831b58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EE30E5-670A-4AD4-B123-D91EEB0792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Budget FY19-20</vt:lpstr>
      <vt:lpstr>Budget FY21-22_rev</vt:lpstr>
      <vt:lpstr>Budget FY22-2023</vt:lpstr>
      <vt:lpstr>FY 2023-2024</vt:lpstr>
      <vt:lpstr>Sheet1</vt:lpstr>
      <vt:lpstr>Salary Calculations</vt:lpstr>
      <vt:lpstr>'Budget FY19-20'!_FilterDatabase</vt:lpstr>
      <vt:lpstr>'Budget FY21-22_rev'!_FilterDatabase</vt:lpstr>
      <vt:lpstr>'Budget FY22-2023'!_FilterDatabase</vt:lpstr>
      <vt:lpstr>'FY 2023-2024'!_FilterDatabase</vt:lpstr>
      <vt:lpstr>'Budget FY19-20'!Print_Area</vt:lpstr>
      <vt:lpstr>'Budget FY21-22_rev'!Print_Area</vt:lpstr>
      <vt:lpstr>'Budget FY22-2023'!Print_Area</vt:lpstr>
      <vt:lpstr>'FY 2023-2024'!Print_Area</vt:lpstr>
      <vt:lpstr>'Budget FY19-20'!Print_Titles</vt:lpstr>
      <vt:lpstr>'Budget FY21-22_rev'!Print_Titles</vt:lpstr>
      <vt:lpstr>'Budget FY22-2023'!Print_Titles</vt:lpstr>
      <vt:lpstr>'FY 2023-2024'!Print_Titles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GSA Office</dc:creator>
  <cp:keywords/>
  <dc:description/>
  <cp:lastModifiedBy>Ravenscroft, Ashley</cp:lastModifiedBy>
  <cp:revision>13</cp:revision>
  <cp:lastPrinted>2025-02-05T19:06:12Z</cp:lastPrinted>
  <dcterms:created xsi:type="dcterms:W3CDTF">2017-08-30T19:32:45Z</dcterms:created>
  <dcterms:modified xsi:type="dcterms:W3CDTF">2025-02-19T18:32:08Z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0x010100FE3F19ADEB5E554C910E3F9BCA7BA117</vt:lpwstr>
  </property>
</Properties>
</file>