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rector\Documents\current\Current\2024\AGM\"/>
    </mc:Choice>
  </mc:AlternateContent>
  <bookViews>
    <workbookView xWindow="0" yWindow="0" windowWidth="15180" windowHeight="12045" tabRatio="500" firstSheet="3" activeTab="3"/>
  </bookViews>
  <sheets>
    <sheet name="Budget FY19-20" sheetId="1" r:id="rId1"/>
    <sheet name="Budget FY21-22_rev" sheetId="2" r:id="rId2"/>
    <sheet name="Budget FY22-2023" sheetId="5" r:id="rId3"/>
    <sheet name="FY 2023-2024" sheetId="6" r:id="rId4"/>
    <sheet name="Sheet1" sheetId="4" r:id="rId5"/>
    <sheet name="Salary Calculations" sheetId="3" state="hidden" r:id="rId6"/>
  </sheets>
  <definedNames>
    <definedName name="_xlnm._FilterDatabase" localSheetId="0">'Budget FY19-20'!$A$72</definedName>
    <definedName name="_xlnm._FilterDatabase" localSheetId="1">'Budget FY21-22_rev'!$A$73</definedName>
    <definedName name="_xlnm._FilterDatabase" localSheetId="2">'Budget FY22-2023'!$A$75</definedName>
    <definedName name="_xlnm._FilterDatabase" localSheetId="3">'FY 2023-2024'!$A$75</definedName>
    <definedName name="_xlnm.Print_Area" localSheetId="0">'Budget FY19-20'!$A$1:$K$72</definedName>
    <definedName name="_xlnm.Print_Area" localSheetId="1">'Budget FY21-22_rev'!$A$1:$I$73</definedName>
    <definedName name="_xlnm.Print_Area" localSheetId="2">'Budget FY22-2023'!$A$1:$H$75</definedName>
    <definedName name="_xlnm.Print_Area" localSheetId="3">'FY 2023-2024'!$A$1:$H$75</definedName>
    <definedName name="_xlnm.Print_Titles" localSheetId="0">'Budget FY19-20'!$1:$1</definedName>
    <definedName name="_xlnm.Print_Titles" localSheetId="1">'Budget FY21-22_rev'!$1:$1</definedName>
    <definedName name="_xlnm.Print_Titles" localSheetId="2">'Budget FY22-2023'!$1:$1</definedName>
    <definedName name="_xlnm.Print_Titles" localSheetId="3">'FY 2023-2024'!$1:$1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64" i="6" l="1"/>
  <c r="F71" i="6" s="1"/>
  <c r="F61" i="6"/>
  <c r="F59" i="6"/>
  <c r="F55" i="6"/>
  <c r="F47" i="6"/>
  <c r="F44" i="6"/>
  <c r="F37" i="6"/>
  <c r="F30" i="6"/>
  <c r="F24" i="6"/>
  <c r="F20" i="6"/>
  <c r="F15" i="6"/>
  <c r="F13" i="6"/>
  <c r="G30" i="6"/>
  <c r="G37" i="6"/>
  <c r="G44" i="6"/>
  <c r="G47" i="6"/>
  <c r="G20" i="6"/>
  <c r="G55" i="6"/>
  <c r="G59" i="6"/>
  <c r="G61" i="6"/>
  <c r="G64" i="6"/>
  <c r="G24" i="6"/>
  <c r="G15" i="6"/>
  <c r="G13" i="6"/>
  <c r="G71" i="6" l="1"/>
  <c r="G72" i="6" s="1"/>
  <c r="B56" i="1"/>
  <c r="C56" i="1"/>
  <c r="D56" i="1"/>
  <c r="B55" i="6"/>
  <c r="C55" i="6"/>
  <c r="D55" i="6"/>
  <c r="E64" i="6" l="1"/>
  <c r="E61" i="6"/>
  <c r="E59" i="6"/>
  <c r="E55" i="6"/>
  <c r="E47" i="6"/>
  <c r="E44" i="6"/>
  <c r="E37" i="6"/>
  <c r="E30" i="6"/>
  <c r="D64" i="6"/>
  <c r="C64" i="6"/>
  <c r="B64" i="6"/>
  <c r="D61" i="6"/>
  <c r="C61" i="6"/>
  <c r="B61" i="6"/>
  <c r="D59" i="6"/>
  <c r="C59" i="6"/>
  <c r="B59" i="6"/>
  <c r="D47" i="6"/>
  <c r="C47" i="6"/>
  <c r="B47" i="6"/>
  <c r="D44" i="6"/>
  <c r="C44" i="6"/>
  <c r="B44" i="6"/>
  <c r="D37" i="6"/>
  <c r="C37" i="6"/>
  <c r="B37" i="6"/>
  <c r="D30" i="6"/>
  <c r="C30" i="6"/>
  <c r="B30" i="6"/>
  <c r="E24" i="6"/>
  <c r="D24" i="6"/>
  <c r="C24" i="6"/>
  <c r="B24" i="6"/>
  <c r="E20" i="6"/>
  <c r="D20" i="6"/>
  <c r="C20" i="6"/>
  <c r="B20" i="6"/>
  <c r="E15" i="6"/>
  <c r="D15" i="6"/>
  <c r="C15" i="6"/>
  <c r="B15" i="6"/>
  <c r="B13" i="6"/>
  <c r="E3" i="6"/>
  <c r="E13" i="6" s="1"/>
  <c r="D3" i="6"/>
  <c r="D13" i="6" s="1"/>
  <c r="C3" i="6"/>
  <c r="C13" i="6" s="1"/>
  <c r="E71" i="6" l="1"/>
  <c r="E72" i="6" s="1"/>
  <c r="E32" i="5"/>
  <c r="E26" i="5"/>
  <c r="E3" i="5"/>
  <c r="E64" i="5"/>
  <c r="E61" i="5"/>
  <c r="E59" i="5"/>
  <c r="E55" i="5"/>
  <c r="E48" i="5"/>
  <c r="E45" i="5"/>
  <c r="E39" i="5"/>
  <c r="E16" i="5"/>
  <c r="E14" i="5" l="1"/>
  <c r="D64" i="5"/>
  <c r="D61" i="5"/>
  <c r="D59" i="5"/>
  <c r="D48" i="5"/>
  <c r="D45" i="5"/>
  <c r="D39" i="5"/>
  <c r="D32" i="5"/>
  <c r="D26" i="5"/>
  <c r="D22" i="5"/>
  <c r="D16" i="5"/>
  <c r="D3" i="5"/>
  <c r="D14" i="5" l="1"/>
  <c r="C3" i="5"/>
  <c r="C64" i="5" l="1"/>
  <c r="B64" i="5"/>
  <c r="C61" i="5"/>
  <c r="B61" i="5"/>
  <c r="C59" i="5"/>
  <c r="B59" i="5"/>
  <c r="C48" i="5"/>
  <c r="B48" i="5"/>
  <c r="C45" i="5"/>
  <c r="B45" i="5"/>
  <c r="C39" i="5"/>
  <c r="B39" i="5"/>
  <c r="C32" i="5"/>
  <c r="B32" i="5"/>
  <c r="C26" i="5"/>
  <c r="B26" i="5"/>
  <c r="E22" i="5"/>
  <c r="E71" i="5" s="1"/>
  <c r="E72" i="5" s="1"/>
  <c r="C22" i="5"/>
  <c r="B22" i="5"/>
  <c r="C16" i="5"/>
  <c r="B16" i="5"/>
  <c r="C14" i="5"/>
  <c r="B14" i="5"/>
  <c r="D37" i="2"/>
  <c r="E37" i="2" s="1"/>
  <c r="D31" i="2"/>
  <c r="E31" i="2" s="1"/>
  <c r="D17" i="2"/>
  <c r="D3" i="2"/>
  <c r="E68" i="2"/>
  <c r="E65" i="2"/>
  <c r="E66" i="2"/>
  <c r="E67" i="2"/>
  <c r="E64" i="2"/>
  <c r="E63" i="2"/>
  <c r="E61" i="2"/>
  <c r="E60" i="2"/>
  <c r="E54" i="2"/>
  <c r="E55" i="2"/>
  <c r="E56" i="2"/>
  <c r="E53" i="2"/>
  <c r="E47" i="2"/>
  <c r="E48" i="2"/>
  <c r="E49" i="2"/>
  <c r="E50" i="2"/>
  <c r="E51" i="2"/>
  <c r="E46" i="2"/>
  <c r="E43" i="2"/>
  <c r="E38" i="2"/>
  <c r="E39" i="2"/>
  <c r="E40" i="2"/>
  <c r="E41" i="2"/>
  <c r="E34" i="2"/>
  <c r="E35" i="2"/>
  <c r="E33" i="2"/>
  <c r="E28" i="2"/>
  <c r="E29" i="2"/>
  <c r="E30" i="2"/>
  <c r="E27" i="2"/>
  <c r="E25" i="2"/>
  <c r="E24" i="2"/>
  <c r="E23" i="2"/>
  <c r="E4" i="2"/>
  <c r="E5" i="2"/>
  <c r="E6" i="2"/>
  <c r="E7" i="2"/>
  <c r="E8" i="2"/>
  <c r="E9" i="2"/>
  <c r="E10" i="2"/>
  <c r="E11" i="2"/>
  <c r="E12" i="2"/>
  <c r="E13" i="2"/>
  <c r="D44" i="2"/>
  <c r="E44" i="2" s="1"/>
  <c r="C62" i="2"/>
  <c r="C59" i="2"/>
  <c r="C57" i="2"/>
  <c r="C52" i="2"/>
  <c r="C45" i="2"/>
  <c r="C42" i="2"/>
  <c r="C36" i="2"/>
  <c r="C32" i="2"/>
  <c r="C26" i="2"/>
  <c r="C22" i="2"/>
  <c r="C16" i="2"/>
  <c r="C3" i="2"/>
  <c r="C14" i="2" s="1"/>
  <c r="B14" i="2"/>
  <c r="B16" i="2"/>
  <c r="B22" i="2"/>
  <c r="B26" i="2"/>
  <c r="B32" i="2"/>
  <c r="B36" i="2"/>
  <c r="B42" i="2"/>
  <c r="B45" i="2"/>
  <c r="B52" i="2"/>
  <c r="B57" i="2"/>
  <c r="B59" i="2"/>
  <c r="B62" i="2"/>
  <c r="E3" i="2" l="1"/>
  <c r="C69" i="2"/>
  <c r="C70" i="2" s="1"/>
  <c r="B69" i="2"/>
  <c r="B70" i="2" s="1"/>
  <c r="H62" i="2" l="1"/>
  <c r="H59" i="2" l="1"/>
  <c r="H57" i="2"/>
  <c r="H52" i="2"/>
  <c r="H45" i="2"/>
  <c r="H42" i="2"/>
  <c r="H36" i="2"/>
  <c r="H26" i="2"/>
  <c r="H32" i="2"/>
  <c r="H22" i="2"/>
  <c r="H16" i="2"/>
  <c r="H14" i="2"/>
  <c r="H69" i="2" l="1"/>
  <c r="H70" i="2" s="1"/>
  <c r="E20" i="2"/>
  <c r="E21" i="2"/>
  <c r="E58" i="2"/>
  <c r="E22" i="2" l="1"/>
  <c r="E14" i="2"/>
  <c r="D26" i="2" l="1"/>
  <c r="E26" i="2" s="1"/>
  <c r="E17" i="2" l="1"/>
  <c r="D22" i="2" l="1"/>
  <c r="D14" i="2" l="1"/>
  <c r="E18" i="2" l="1"/>
  <c r="E16" i="2" s="1"/>
  <c r="E21" i="3"/>
  <c r="E20" i="3"/>
  <c r="E19" i="3"/>
  <c r="B15" i="3"/>
  <c r="B6" i="3"/>
  <c r="B8" i="3" s="1"/>
  <c r="D62" i="2"/>
  <c r="E62" i="2" s="1"/>
  <c r="D59" i="2"/>
  <c r="D57" i="2"/>
  <c r="D52" i="2"/>
  <c r="E52" i="2" s="1"/>
  <c r="D45" i="2"/>
  <c r="D42" i="2"/>
  <c r="D32" i="2"/>
  <c r="D16" i="2"/>
  <c r="I67" i="1"/>
  <c r="H67" i="1"/>
  <c r="I66" i="1"/>
  <c r="H66" i="1"/>
  <c r="J65" i="1"/>
  <c r="I65" i="1"/>
  <c r="H65" i="1"/>
  <c r="J64" i="1"/>
  <c r="I64" i="1"/>
  <c r="H64" i="1"/>
  <c r="I63" i="1"/>
  <c r="H63" i="1"/>
  <c r="I62" i="1"/>
  <c r="H62" i="1"/>
  <c r="E61" i="1"/>
  <c r="D61" i="1"/>
  <c r="C61" i="1"/>
  <c r="B61" i="1"/>
  <c r="I60" i="1"/>
  <c r="H60" i="1"/>
  <c r="I59" i="1"/>
  <c r="H59" i="1"/>
  <c r="I58" i="1"/>
  <c r="H58" i="1"/>
  <c r="I57" i="1"/>
  <c r="H57" i="1"/>
  <c r="J56" i="1"/>
  <c r="E56" i="1"/>
  <c r="I55" i="1"/>
  <c r="H55" i="1"/>
  <c r="I54" i="1"/>
  <c r="H54" i="1"/>
  <c r="J53" i="1"/>
  <c r="E53" i="1"/>
  <c r="D53" i="1"/>
  <c r="C53" i="1"/>
  <c r="B53" i="1"/>
  <c r="I52" i="1"/>
  <c r="H52" i="1"/>
  <c r="I51" i="1"/>
  <c r="H51" i="1"/>
  <c r="J50" i="1"/>
  <c r="J49" i="1" s="1"/>
  <c r="I50" i="1"/>
  <c r="H50" i="1"/>
  <c r="E49" i="1"/>
  <c r="D49" i="1"/>
  <c r="C49" i="1"/>
  <c r="B49" i="1"/>
  <c r="I48" i="1"/>
  <c r="H48" i="1"/>
  <c r="I47" i="1"/>
  <c r="H47" i="1"/>
  <c r="I46" i="1"/>
  <c r="H46" i="1"/>
  <c r="I45" i="1"/>
  <c r="H45" i="1"/>
  <c r="I44" i="1"/>
  <c r="H44" i="1"/>
  <c r="I43" i="1"/>
  <c r="H43" i="1"/>
  <c r="I42" i="1"/>
  <c r="H42" i="1"/>
  <c r="I41" i="1"/>
  <c r="H41" i="1"/>
  <c r="D41" i="1"/>
  <c r="J40" i="1"/>
  <c r="E40" i="1"/>
  <c r="D40" i="1"/>
  <c r="C40" i="1"/>
  <c r="B40" i="1"/>
  <c r="I39" i="1"/>
  <c r="H39" i="1"/>
  <c r="I38" i="1"/>
  <c r="H38" i="1"/>
  <c r="I37" i="1"/>
  <c r="H37" i="1"/>
  <c r="I36" i="1"/>
  <c r="H36" i="1"/>
  <c r="I35" i="1"/>
  <c r="H35" i="1"/>
  <c r="D35" i="1"/>
  <c r="I34" i="1"/>
  <c r="H34" i="1"/>
  <c r="D34" i="1"/>
  <c r="J33" i="1"/>
  <c r="E33" i="1"/>
  <c r="C33" i="1"/>
  <c r="B33" i="1"/>
  <c r="I32" i="1"/>
  <c r="H32" i="1"/>
  <c r="I31" i="1"/>
  <c r="H31" i="1"/>
  <c r="I30" i="1"/>
  <c r="H30" i="1"/>
  <c r="J29" i="1"/>
  <c r="E29" i="1"/>
  <c r="D29" i="1"/>
  <c r="C29" i="1"/>
  <c r="B29" i="1"/>
  <c r="I28" i="1"/>
  <c r="H28" i="1"/>
  <c r="I27" i="1"/>
  <c r="H27" i="1"/>
  <c r="I26" i="1"/>
  <c r="H26" i="1"/>
  <c r="I25" i="1"/>
  <c r="H25" i="1"/>
  <c r="I24" i="1"/>
  <c r="H24" i="1"/>
  <c r="J23" i="1"/>
  <c r="E23" i="1"/>
  <c r="D23" i="1"/>
  <c r="C23" i="1"/>
  <c r="B23" i="1"/>
  <c r="I21" i="1"/>
  <c r="H21" i="1"/>
  <c r="I20" i="1"/>
  <c r="H20" i="1"/>
  <c r="J19" i="1"/>
  <c r="J18" i="1" s="1"/>
  <c r="I19" i="1"/>
  <c r="H19" i="1"/>
  <c r="E18" i="1"/>
  <c r="D18" i="1"/>
  <c r="C18" i="1"/>
  <c r="B18" i="1"/>
  <c r="I17" i="1"/>
  <c r="H17" i="1"/>
  <c r="J16" i="1"/>
  <c r="J14" i="1" s="1"/>
  <c r="I16" i="1"/>
  <c r="H16" i="1"/>
  <c r="E15" i="1"/>
  <c r="E14" i="1" s="1"/>
  <c r="D15" i="1"/>
  <c r="D14" i="1" s="1"/>
  <c r="C14" i="1"/>
  <c r="B14" i="1"/>
  <c r="I11" i="1"/>
  <c r="H11" i="1"/>
  <c r="I10" i="1"/>
  <c r="H10" i="1"/>
  <c r="J9" i="1"/>
  <c r="I9" i="1"/>
  <c r="I8" i="1"/>
  <c r="I7" i="1"/>
  <c r="H7" i="1"/>
  <c r="I6" i="1"/>
  <c r="J5" i="1"/>
  <c r="I5" i="1"/>
  <c r="D5" i="1"/>
  <c r="D2" i="1" s="1"/>
  <c r="I4" i="1"/>
  <c r="H4" i="1"/>
  <c r="J3" i="1"/>
  <c r="I3" i="1"/>
  <c r="E2" i="1"/>
  <c r="C2" i="1"/>
  <c r="B2" i="1"/>
  <c r="D33" i="1" l="1"/>
  <c r="C68" i="1"/>
  <c r="I29" i="1"/>
  <c r="H53" i="1"/>
  <c r="H56" i="1"/>
  <c r="E59" i="2"/>
  <c r="E57" i="2"/>
  <c r="E45" i="2"/>
  <c r="E32" i="2"/>
  <c r="E42" i="2"/>
  <c r="I53" i="1"/>
  <c r="I56" i="1"/>
  <c r="D68" i="1"/>
  <c r="D69" i="1" s="1"/>
  <c r="I33" i="1"/>
  <c r="I49" i="1"/>
  <c r="H2" i="1"/>
  <c r="E68" i="1"/>
  <c r="E69" i="1" s="1"/>
  <c r="H40" i="1"/>
  <c r="C69" i="1"/>
  <c r="I14" i="1"/>
  <c r="H15" i="1"/>
  <c r="H14" i="1" s="1"/>
  <c r="I18" i="1"/>
  <c r="I61" i="1"/>
  <c r="J61" i="1"/>
  <c r="J68" i="1" s="1"/>
  <c r="J2" i="1"/>
  <c r="B68" i="1"/>
  <c r="B69" i="1" s="1"/>
  <c r="H18" i="1"/>
  <c r="I23" i="1"/>
  <c r="H29" i="1"/>
  <c r="I40" i="1"/>
  <c r="H49" i="1"/>
  <c r="H61" i="1"/>
  <c r="I15" i="1"/>
  <c r="I2" i="1"/>
  <c r="H23" i="1"/>
  <c r="H33" i="1"/>
  <c r="H68" i="1" l="1"/>
  <c r="J69" i="1"/>
  <c r="I68" i="1"/>
  <c r="I69" i="1" s="1"/>
  <c r="H69" i="1"/>
  <c r="D36" i="2" l="1"/>
  <c r="E36" i="2" s="1"/>
  <c r="E69" i="2" s="1"/>
  <c r="E70" i="2" s="1"/>
  <c r="D69" i="2" l="1"/>
  <c r="D70" i="2" s="1"/>
  <c r="B71" i="6" l="1"/>
  <c r="B72" i="6" s="1"/>
  <c r="C71" i="6"/>
  <c r="C72" i="6" s="1"/>
  <c r="D71" i="6"/>
  <c r="D72" i="6" s="1"/>
  <c r="B55" i="5" l="1"/>
  <c r="B71" i="5"/>
  <c r="B72" i="5"/>
  <c r="C55" i="5"/>
  <c r="C71" i="5"/>
  <c r="C72" i="5"/>
  <c r="D55" i="5"/>
  <c r="D71" i="5"/>
  <c r="D72" i="5"/>
</calcChain>
</file>

<file path=xl/comments1.xml><?xml version="1.0" encoding="utf-8"?>
<comments xmlns="http://schemas.openxmlformats.org/spreadsheetml/2006/main">
  <authors>
    <author/>
  </authors>
  <commentList>
    <comment ref="J5" authorId="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Fran's suggestion is to break this out, so people understand it is ear marked for certain thing. It will demonstrate that their fee's arent used on certain things, like CAGS, as right now, Fran suggests that it looks like we are spending much more student fees on than we are.</t>
        </r>
      </text>
    </comment>
    <comment ref="J12" authorId="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Fran suggests we remove the HST rebate.</t>
        </r>
      </text>
    </comment>
    <comment ref="J14" authorId="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Fran suggested that this gets rolled up when presented to the members due to FIPA. Therefore, we should present the line as salaries, staff, and development.</t>
        </r>
      </text>
    </comment>
    <comment ref="J22" authorId="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If FRC do not use it we go to the Grad Dean of that faculty and ask to co-sponsor an event.</t>
        </r>
      </text>
    </comment>
    <comment ref="J65" authorId="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Fran suggests that Accounting and Auditor should be one line item. Or alternatively, at the meeting we nest things together, as this level of detail is not necessary at the AGM. Fran suggested that the more lines we are providing the issues might come about.</t>
        </r>
      </text>
    </comment>
    <comment ref="J66" authorId="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Fran suggestions to remove money from this line as it was not utalized this year.</t>
        </r>
      </text>
    </comment>
  </commentList>
</comments>
</file>

<file path=xl/comments2.xml><?xml version="1.0" encoding="utf-8"?>
<comments xmlns="http://schemas.openxmlformats.org/spreadsheetml/2006/main">
  <authors>
    <author>tc={EAADD310-345E-4328-8C7F-8A500A771F92}</author>
    <author>tc={2CD47B55-6FF8-4DF6-A8AF-01E88F37B660}</author>
    <author>tc={2DEE3A55-7A26-4CCF-A581-D3F162032E6E}</author>
    <author>tc={08E663B1-7FA0-47EC-8532-5DB11EF64C84}</author>
    <author>tc={DFECFC77-4333-4257-832A-A1E889520EE5}</author>
    <author>tc={6E32C38C-AB4A-4709-885E-7D80B47F953D}</author>
    <author>tc={F8A99195-FA05-4C96-A3BF-64E5049159F9}</author>
    <author>tc={370DD594-8E44-43E8-AA0D-56E47D113E38}</author>
    <author>tc={0E57FACA-0CA9-4D9C-8FCA-9F1DA7ECBFE9}</author>
    <author>tc={C590AFF2-2330-4FB7-A1D5-44142A8AB47F}</author>
    <author>tc={49AFBC7B-A756-4915-AC58-B2CCA2D0DA1E}</author>
    <author>tc={D8B3C48B-8DB4-4DB4-B105-5637EF0F499B}</author>
    <author>tc={6451BA77-AD8F-433F-B73C-1A924A379966}</author>
    <author>tc={888FE2C0-CE0F-4A82-B567-A934438B97BA}</author>
    <author>tc={6EB90B58-726C-45C4-9D93-52A003E2BA94}</author>
    <author>tc={BEA8242A-6CA5-4D97-9BA9-D940E68602EF}</author>
    <author>tc={24B02133-7B8B-45BC-950E-BDBF7792D256}</author>
    <author>tc={1BF4694D-B70B-48AF-A112-BF9D93A7BA77}</author>
    <author>tc={90DB4C75-43E9-4862-B8EE-90DC07F844E5}</author>
    <author>tc={C60F5F4C-0BD5-47B7-803A-8DFBA126AC6E}</author>
    <author>tc={73A04B1F-36B4-4CB5-917D-2D421225D078}</author>
    <author>tc={B2134B07-B9E4-4106-8C2F-EE42001F0F96}</author>
    <author>tc={2EAFC4CB-AF2A-42BA-8368-C91D78573F94}</author>
    <author>tc={E3F20F1D-486F-4EDA-9BC5-A926E34AC013}</author>
    <author>tc={73274EFC-94BE-4511-A569-C7E93C6AF6EB}</author>
    <author>tc={67B29102-C2A5-4068-8A82-952EB67D4D74}</author>
    <author>tc={FF821166-2448-4153-9137-01D98D7F6ACD}</author>
    <author>tc={F15B16FC-44D5-4974-96EC-33CD84C06137}</author>
    <author>tc={34696C8F-848A-4599-ABE7-47AB7CC2E4FE}</author>
    <author>tc={E665FE21-059A-4D6B-9423-FB00CF2B3E6D}</author>
    <author>tc={A8DA6BF5-D85A-4037-8014-40C2D05308A5}</author>
    <author>tc={4498FBED-1798-47A2-A2F0-FEC645F0EEA9}</author>
    <author>tc={6138BE51-F75B-458A-8D41-FB93EE956E32}</author>
    <author>tc={AC778A59-60BD-4666-B84A-3B371E0A5CAC}</author>
    <author>tc={6C9F52B3-47C0-4D84-BC5D-A692C44001DD}</author>
    <author>tc={0E030760-0277-41C7-B6B1-89C11064DBE9}</author>
    <author>tc={118F01EF-5CC5-427E-9B5F-73E8D2A90636}</author>
    <author>tc={42A820CC-C7EA-4824-ACD5-AF813774088C}</author>
    <author>tc={7B98BA97-4DCF-4134-B03E-84701A843E6A}</author>
    <author>tc={F93FCA9F-92A5-4485-B45F-BDDF102D25CC}</author>
    <author>tc={625F6063-CFA9-4CBE-8FA1-7D19065D89E9}</author>
    <author>tc={D560EFAF-227A-4007-9695-2E4CFD7A4C6E}</author>
    <author>tc={8660AA2F-82E2-4E94-BD8F-23D4889B34E7}</author>
    <author>tc={6D7CB459-D099-4D96-9F4F-EB6A92487984}</author>
    <author>tc={667888CD-1472-4824-9005-64A787FCB9D2}</author>
    <author>tc={CECF674E-58E9-4014-8F68-4AA012DA1E83}</author>
    <author>tc={819D2951-78A8-42BC-A5BE-DD132749A421}</author>
    <author>tc={0C0A4AC2-81C6-482A-88E7-4B8FD7870BF9}</author>
    <author>tc={6EF1C9FD-FD66-45B9-8A1E-360BA0AD9B41}</author>
    <author>tc={DB10E143-F788-4F49-BA27-5F5D31F2F211}</author>
    <author>tc={331B0A8B-9CAD-4BF3-A94E-75A142ED465D}</author>
  </authors>
  <commentList>
    <comment ref="C3" authorId="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From membership
Reply:
    Estimates as follows: 
Sept starts- 3490 @ FT 60.68 and PT 553 @ 36.72
January starts- 100@ FT 60.68 and PT 30 @ 36.72
May Starts- 30 @ FT 60.68 and PT 5 @ 36.72
(Slight overall increase to top line)</t>
        </r>
      </text>
    </comment>
    <comment ref="C4" authorId="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Interest on endownment account
Reply:
    My suggestion would be to use what we have in 'disbursement,' if the fund does not produce as much interest, which I suspect it will not.</t>
        </r>
      </text>
    </comment>
    <comment ref="C5" authorId="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Yearly donation from School of Graduate studies
Reply:
    AR- I will work on formalizing this with Doug.</t>
        </r>
      </text>
    </comment>
    <comment ref="C6" authorId="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CUPE contribution towards workshop series</t>
        </r>
      </text>
    </comment>
    <comment ref="C7" authorId="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Yearly bursary from Studentcare</t>
        </r>
      </text>
    </comment>
    <comment ref="C8" authorId="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GSA portion of HSR admin fee
Reply:
    There will be some monies from HSR. Albeit, all stakeholders agreed to less of an administration fee. Although the 2000 was low compared to what was actually taken in for administration.</t>
        </r>
      </text>
    </comment>
    <comment ref="C9" authorId="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Income from advertisements at the Phoenix
Reply:
    I would suggest this will be much lower this year.</t>
        </r>
      </text>
    </comment>
    <comment ref="C10" authorId="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Interest income from GSA's GICs</t>
        </r>
      </text>
    </comment>
    <comment ref="C11" authorId="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Income from various GSA events
Reply:
    We will charge even a nominal fee for some events. Transportation is often one of them.</t>
        </r>
      </text>
    </comment>
    <comment ref="C12" authorId="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Dividend paid when Phoenix ends year in a strong financial position
Reply:
    If we want the Phoenix to cover PhD pitchers</t>
        </r>
      </text>
    </comment>
    <comment ref="C13" authorId="1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HST rebate</t>
        </r>
      </text>
    </comment>
    <comment ref="C18" authorId="1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Budgeted office manager's salary with EI and CPP
Reply:
    Do we need to reduce the CPP and EI line below?</t>
        </r>
      </text>
    </comment>
    <comment ref="C19" authorId="1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Wage subsidy from government during COVID-19 pandemic</t>
        </r>
      </text>
    </comment>
    <comment ref="C20" authorId="1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Phoeinix staff EI and CPP</t>
        </r>
      </text>
    </comment>
    <comment ref="C21" authorId="1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amount for GSA stuff development
Reply:
    Staff development is contractual. Though we can adjust the number down a bit.</t>
        </r>
      </text>
    </comment>
    <comment ref="C23" authorId="1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Honaria for 4 VPs and President, including CPP and EI</t>
        </r>
      </text>
    </comment>
    <comment ref="C24" authorId="1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Honararium for CRO</t>
        </r>
      </text>
    </comment>
    <comment ref="C27" authorId="1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I'm unsure is this is a membership dues</t>
        </r>
      </text>
    </comment>
    <comment ref="C28" authorId="1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Is this membership dues?</t>
        </r>
      </text>
    </comment>
    <comment ref="C29" authorId="1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Covers travels expenses for 2 execs to attend CAGS</t>
        </r>
      </text>
    </comment>
    <comment ref="C30" authorId="2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travel expenses of GSA staff and executives</t>
        </r>
      </text>
    </comment>
    <comment ref="C31" authorId="2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Mona mentioned this but I have forgotten what it is for.</t>
        </r>
      </text>
    </comment>
    <comment ref="C33" authorId="2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For travel awards by the GSA</t>
        </r>
      </text>
    </comment>
    <comment ref="C34" authorId="2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GSA awards</t>
        </r>
      </text>
    </comment>
    <comment ref="C35" authorId="2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Bursary for contributions to the GSA</t>
        </r>
      </text>
    </comment>
    <comment ref="C37" authorId="2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welcome week events</t>
        </r>
      </text>
    </comment>
    <comment ref="C38" authorId="2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Social events budget</t>
        </r>
      </text>
    </comment>
    <comment ref="C39" authorId="2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external bodies seeking sponsorship</t>
        </r>
      </text>
    </comment>
    <comment ref="C40" authorId="2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Sponsorship budget for organizations/groups on campus</t>
        </r>
      </text>
    </comment>
    <comment ref="C41" authorId="2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free beer pitcher from Phoenix to graduate students who defend their thesis</t>
        </r>
      </text>
    </comment>
    <comment ref="C43" authorId="3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Seed funding to GSA ratified clubs.</t>
        </r>
      </text>
    </comment>
    <comment ref="C44" authorId="3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Event funding for  GSA ratified clubs</t>
        </r>
      </text>
    </comment>
    <comment ref="C46" authorId="3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snacks for GSA meetings and AGM</t>
        </r>
      </text>
    </comment>
    <comment ref="C47" authorId="3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postage</t>
        </r>
      </text>
    </comment>
    <comment ref="C48" authorId="3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Various office supplies</t>
        </r>
      </text>
    </comment>
    <comment ref="C49" authorId="3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For the phone at the GSA office</t>
        </r>
      </text>
    </comment>
    <comment ref="C50" authorId="3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Various GSA swag items</t>
        </r>
      </text>
    </comment>
    <comment ref="C51" authorId="3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Bank fees</t>
        </r>
      </text>
    </comment>
    <comment ref="C53" authorId="3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Not sure of the details of this</t>
        </r>
      </text>
    </comment>
    <comment ref="C54" authorId="3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Towards airport pick up of international students</t>
        </r>
      </text>
    </comment>
    <comment ref="C55" authorId="4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GSA's matching contribution to contribution made by SGS</t>
        </r>
      </text>
    </comment>
    <comment ref="C56" authorId="4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Could not differentiate between this and council special initiative</t>
        </r>
      </text>
    </comment>
    <comment ref="C58" authorId="4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Cost for running GSA elections</t>
        </r>
      </text>
    </comment>
    <comment ref="C60" authorId="4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Commercial insurance coverage for Phoenix/GSA</t>
        </r>
      </text>
    </comment>
    <comment ref="C61" authorId="4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Insurance coverage for GSA board members</t>
        </r>
      </text>
    </comment>
    <comment ref="C63" authorId="4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Various legal services</t>
        </r>
      </text>
    </comment>
    <comment ref="C64" authorId="4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Towards improvement of GSA operations</t>
        </r>
      </text>
    </comment>
    <comment ref="C65" authorId="4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Accounting fees (Nadeem?)</t>
        </r>
      </text>
    </comment>
    <comment ref="C66" authorId="4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Annual audit fees</t>
        </r>
      </text>
    </comment>
    <comment ref="C67" authorId="4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Towards maintenance of GSA website</t>
        </r>
      </text>
    </comment>
    <comment ref="C68" authorId="5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Other IT related charges</t>
        </r>
      </text>
    </comment>
  </commentList>
</comments>
</file>

<file path=xl/comments3.xml><?xml version="1.0" encoding="utf-8"?>
<comments xmlns="http://schemas.openxmlformats.org/spreadsheetml/2006/main">
  <authors>
    <author>tc={2AFC87BA-4730-4B52-A10E-7E45BCEDD941}</author>
    <author>tc={D25E3C3D-E10F-4914-A4A9-5F9F8B429987}</author>
    <author>tc={8AC682A2-C1EE-4921-803C-FFB114E0D94D}</author>
    <author>tc={D1562CC7-A138-4B75-988D-7E7B25F973AA}</author>
    <author>tc={D1EB7541-5634-495E-9C5B-CF05A42AE74C}</author>
    <author>tc={9D606948-AE09-4575-8AF4-1EBECDABFAB5}</author>
    <author>tc={E86F08EE-4BAA-40F4-9125-AA43F9CA807A}</author>
    <author>tc={62389FA9-7FD9-4C40-98E7-095A755745B6}</author>
    <author>tc={D978465B-57B0-403F-854C-F489CB182EBE}</author>
    <author>tc={332688C1-D0FE-4FEB-B37A-7CEA10A3D7DF}</author>
    <author>tc={1E013525-55E4-43F6-9CD5-27DA24EF67CA}</author>
    <author>tc={223A629E-8E08-482C-9454-BA0B3356BB70}</author>
    <author>tc={819782FA-B314-49DD-8CBA-C41367006B82}</author>
    <author>tc={6128216B-E513-462A-B8D3-8F3CE18CE80D}</author>
    <author>tc={D135C985-8F54-493A-BBD9-D5680924A869}</author>
    <author>tc={E0E43389-9C1C-46B3-AFB0-DE56EF5F184C}</author>
    <author>tc={F6311D89-6A8E-4634-A8BA-43EDE9BC2EA3}</author>
    <author>tc={55472070-EFC8-4871-8A84-BDC87046D493}</author>
    <author>tc={CC4DA320-54C7-4DA4-B043-941F65296347}</author>
    <author>tc={021682C0-0F66-448D-8FA6-3E5F0BA9E0CD}</author>
    <author>tc={43CBD8FF-EA71-4CA9-9F89-368595F9B8CF}</author>
    <author>tc={17AD7816-DBD7-4FBE-A91D-0D36CA55EE2A}</author>
    <author>tc={1718D81A-BF17-4EBF-9798-1BA92EE995E9}</author>
    <author>tc={A0F78506-4E73-49FA-B7A1-43F66A897F23}</author>
    <author>tc={EE5F9EC6-9BD8-4E10-BAD3-48BD67D765BE}</author>
    <author>tc={15412367-6438-4E65-AA44-331332867AAD}</author>
    <author>tc={B2D291B8-9ADF-4DE4-B775-148F70B02775}</author>
    <author>tc={4BC32EF8-1FF9-4CE1-BB0F-045E72CE6F32}</author>
    <author>tc={B7C10815-8AA0-405C-8DDC-12114AF7F9C2}</author>
    <author>tc={63E49C32-EC0A-48FD-9FF6-CD31F3E0EC59}</author>
    <author>tc={549CC52E-E643-4382-9082-215E1D9FE40F}</author>
    <author>tc={65C7EEA4-B7B2-4337-A814-2F482068C54B}</author>
    <author>tc={884A44ED-278A-40A7-8447-31290BB15394}</author>
    <author>tc={D1965A5D-DDC5-452D-82E0-88157DD29A3B}</author>
    <author>tc={F5F2203F-2CB3-482D-8773-0E6CEE7C93C0}</author>
    <author>tc={2C937AE3-151B-471E-97E6-19DF8FE46D6C}</author>
    <author>tc={C97E9976-AE26-457B-AD28-D3B145BE21C5}</author>
    <author>tc={5F11C6C8-FAAE-45E8-9F35-9798945FA29C}</author>
    <author>tc={38ED9947-6856-4E3F-8205-218B1F705190}</author>
    <author>tc={A53CCA93-89EF-4E0F-8B6C-ABAFCB01E928}</author>
    <author>tc={AA69344A-CD0C-4C58-954C-F72A8BAA7C5D}</author>
    <author>tc={EDC67629-5B5D-4DDB-ADFB-C0785B191985}</author>
    <author>tc={CE472A06-B7FF-479E-8024-EAFFC9210139}</author>
    <author>tc={234F0B64-D2F1-4417-A395-2F6840509DE0}</author>
    <author>tc={7C8DBD10-C5E0-4656-B2E5-CE48658BEE39}</author>
    <author>tc={85EB3CD5-308E-4369-B214-6CE2C9C51FAE}</author>
    <author>tc={26899F34-DBB1-4E3F-9892-3481C7188FDB}</author>
    <author>tc={84DE386C-7D1E-4F33-A75D-FC8F7D876442}</author>
    <author>tc={607E83A9-F42F-4BB5-98CC-61C1AEE63D03}</author>
    <author>tc={7F6D01A7-5DAC-480B-BE51-FE87F7E5491F}</author>
    <author>tc={2B3011B2-6E63-4FF5-ABA0-27428596FD3B}</author>
  </authors>
  <commentList>
    <comment ref="C3" authorId="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From membership
Reply:
    Estimates as follows: 
Sept starts- 3490 @ FT 60.68 and PT 553 @ 36.72
January starts- 100@ FT 60.68 and PT 30 @ 36.72
May Starts- 30 @ FT 60.68 and PT 5 @ 36.72
(Slight overall increase to top line)</t>
        </r>
      </text>
    </comment>
    <comment ref="C4" authorId="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Interest on endownment account
Reply:
    My suggestion would be to use what we have in 'disbursement,' if the fund does not produce as much interest, which I suspect it will not.</t>
        </r>
      </text>
    </comment>
    <comment ref="C5" authorId="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Yearly donation from School of Graduate studies
Reply:
    AR- I will work on formalizing this with Doug.</t>
        </r>
      </text>
    </comment>
    <comment ref="C6" authorId="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CUPE contribution towards workshop series</t>
        </r>
      </text>
    </comment>
    <comment ref="C7" authorId="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Yearly bursary from Studentcare</t>
        </r>
      </text>
    </comment>
    <comment ref="C8" authorId="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GSA portion of HSR admin fee
Reply:
    There will be some monies from HSR. Albeit, all stakeholders agreed to less of an administration fee. Although the 2000 was low compared to what was actually taken in for administration.</t>
        </r>
      </text>
    </comment>
    <comment ref="C9" authorId="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Income from advertisements at the Phoenix
Reply:
    I would suggest this will be much lower this year.</t>
        </r>
      </text>
    </comment>
    <comment ref="C10" authorId="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Interest income from GSA's GICs</t>
        </r>
      </text>
    </comment>
    <comment ref="C11" authorId="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Income from various GSA events
Reply:
    We will charge even a nominal fee for some events. Transportation is often one of them.</t>
        </r>
      </text>
    </comment>
    <comment ref="C12" authorId="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Dividend paid when Phoenix ends year in a strong financial position
Reply:
    If we want the Phoenix to cover PhD pitchers</t>
        </r>
      </text>
    </comment>
    <comment ref="C13" authorId="1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HST rebate</t>
        </r>
      </text>
    </comment>
    <comment ref="C18" authorId="1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Budgeted office manager's salary with EI and CPP
Reply:
    Do we need to reduce the CPP and EI line below?</t>
        </r>
      </text>
    </comment>
    <comment ref="C19" authorId="1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Wage subsidy from government during COVID-19 pandemic</t>
        </r>
      </text>
    </comment>
    <comment ref="C20" authorId="1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Phoeinix staff EI and CPP</t>
        </r>
      </text>
    </comment>
    <comment ref="C21" authorId="1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amount for GSA stuff development
Reply:
    Staff development is contractual. Though we can adjust the number down a bit.</t>
        </r>
      </text>
    </comment>
    <comment ref="C23" authorId="1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Honaria for 4 VPs and President, including CPP and EI</t>
        </r>
      </text>
    </comment>
    <comment ref="C24" authorId="1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Honararium for CRO</t>
        </r>
      </text>
    </comment>
    <comment ref="C27" authorId="1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I'm unsure is this is a membership dues</t>
        </r>
      </text>
    </comment>
    <comment ref="C28" authorId="1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Is this membership dues?</t>
        </r>
      </text>
    </comment>
    <comment ref="C29" authorId="1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Covers travels expenses for 2 execs to attend CAGS</t>
        </r>
      </text>
    </comment>
    <comment ref="C30" authorId="2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travel expenses of GSA staff and executives</t>
        </r>
      </text>
    </comment>
    <comment ref="C31" authorId="2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Mona mentioned this but I have forgotten what it is for.</t>
        </r>
      </text>
    </comment>
    <comment ref="C33" authorId="2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For travel awards by the GSA</t>
        </r>
      </text>
    </comment>
    <comment ref="C34" authorId="2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GSA awards</t>
        </r>
      </text>
    </comment>
    <comment ref="C35" authorId="2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Bursary for contributions to the GSA</t>
        </r>
      </text>
    </comment>
    <comment ref="C36" authorId="2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Not sure of the details of this</t>
        </r>
      </text>
    </comment>
    <comment ref="C40" authorId="2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welcome week events</t>
        </r>
      </text>
    </comment>
    <comment ref="C41" authorId="2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Social events budget</t>
        </r>
      </text>
    </comment>
    <comment ref="C42" authorId="2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external bodies seeking sponsorship</t>
        </r>
      </text>
    </comment>
    <comment ref="C43" authorId="2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Sponsorship budget for organizations/groups on campus</t>
        </r>
      </text>
    </comment>
    <comment ref="C44" authorId="3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free beer pitcher from Phoenix to graduate students who defend their thesis</t>
        </r>
      </text>
    </comment>
    <comment ref="C46" authorId="3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Seed funding to GSA ratified clubs.</t>
        </r>
      </text>
    </comment>
    <comment ref="C47" authorId="3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Event funding for  GSA ratified clubs</t>
        </r>
      </text>
    </comment>
    <comment ref="C49" authorId="3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snacks for GSA meetings and AGM</t>
        </r>
      </text>
    </comment>
    <comment ref="C50" authorId="3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postage</t>
        </r>
      </text>
    </comment>
    <comment ref="C51" authorId="3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Various office supplies</t>
        </r>
      </text>
    </comment>
    <comment ref="C52" authorId="3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For the phone at the GSA office</t>
        </r>
      </text>
    </comment>
    <comment ref="C53" authorId="3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Various GSA swag items</t>
        </r>
      </text>
    </comment>
    <comment ref="C54" authorId="3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Bank fees</t>
        </r>
      </text>
    </comment>
    <comment ref="C56" authorId="3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Towards airport pick up of international students</t>
        </r>
      </text>
    </comment>
    <comment ref="C57" authorId="4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GSA's matching contribution to contribution made by SGS</t>
        </r>
      </text>
    </comment>
    <comment ref="C58" authorId="4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Could not differentiate between this and council special initiative</t>
        </r>
      </text>
    </comment>
    <comment ref="C60" authorId="4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Cost for running GSA elections</t>
        </r>
      </text>
    </comment>
    <comment ref="C62" authorId="4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Commercial insurance coverage for Phoenix/GSA</t>
        </r>
      </text>
    </comment>
    <comment ref="C63" authorId="4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Insurance coverage for GSA board members</t>
        </r>
      </text>
    </comment>
    <comment ref="C65" authorId="4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Various legal services</t>
        </r>
      </text>
    </comment>
    <comment ref="C66" authorId="4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Towards improvement of GSA operations</t>
        </r>
      </text>
    </comment>
    <comment ref="C67" authorId="4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Accounting fees (Nadeem?)</t>
        </r>
      </text>
    </comment>
    <comment ref="C68" authorId="4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Annual audit fees</t>
        </r>
      </text>
    </comment>
    <comment ref="C69" authorId="4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Towards maintenance of GSA website</t>
        </r>
      </text>
    </comment>
    <comment ref="C70" authorId="5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Other IT related charges</t>
        </r>
      </text>
    </comment>
  </commentList>
</comments>
</file>

<file path=xl/comments4.xml><?xml version="1.0" encoding="utf-8"?>
<comments xmlns="http://schemas.openxmlformats.org/spreadsheetml/2006/main">
  <authors>
    <author>tc={2AFC87BA-4730-4B53-A10E-7E45BCEDD941}</author>
    <author>tc={8AC682A2-C1EE-4922-803C-FFB114E0D94D}</author>
    <author>tc={D1562CC7-A138-4B76-988D-7E7B25F973AA}</author>
    <author>tc={D1EB7541-5634-495F-9C5B-CF05A42AE74C}</author>
    <author>tc={9D606948-AE09-4576-8AF4-1EBECDABFAB5}</author>
    <author>tc={E86F08EE-4BAA-40F5-9125-AA43F9CA807A}</author>
    <author>tc={62389FA9-7FD9-4C41-98E7-095A755745B6}</author>
    <author>tc={D978465B-57B0-4040-854C-F489CB182EBE}</author>
    <author>tc={332688C1-D0FE-4FEC-B37A-7CEA10A3D7DF}</author>
    <author>tc={1E013525-55E4-43F7-9CD5-27DA24EF67CA}</author>
    <author>tc={223A629E-8E08-482D-9454-BA0B3356BB70}</author>
    <author>tc={6128216B-E513-462B-B8D3-8F3CE18CE80D}</author>
    <author>tc={D135C985-8F54-493B-BBD9-D5680924A869}</author>
    <author>tc={E0E43389-9C1C-46B4-AFB0-DE56EF5F184C}</author>
    <author>tc={F6311D89-6A8E-4635-A8BA-43EDE9BC2EA3}</author>
    <author>tc={55472070-EFC8-4872-8A84-BDC87046D493}</author>
    <author>tc={CC4DA320-54C7-4DA5-B043-941F65296347}</author>
    <author>tc={021682C0-0F66-448E-8FA6-3E5F0BA9E0CD}</author>
    <author>tc={43CBD8FF-EA71-4CAA-9F89-368595F9B8CF}</author>
    <author>tc={17AD7816-DBD7-4FBF-A91D-0D36CA55EE2A}</author>
    <author>tc={1718D81A-BF17-4EC0-9798-1BA92EE995E9}</author>
    <author>tc={A0F78506-4E73-49FB-B7A1-43F66A897F23}</author>
    <author>tc={EE5F9EC6-9BD8-4E11-BAD3-48BD67D765BE}</author>
    <author>tc={15412367-6438-4E66-AA44-331332867AAD}</author>
    <author>tc={B2D291B8-9ADF-4DE5-B775-148F70B02775}</author>
    <author>tc={4BC32EF8-1FF9-4CE2-BB0F-045E72CE6F32}</author>
    <author>tc={B7C10815-8AA0-405D-8DDC-12114AF7F9C2}</author>
    <author>tc={63E49C32-EC0A-48FE-9FF6-CD31F3E0EC59}</author>
    <author>tc={549CC52E-E643-4383-9082-215E1D9FE40F}</author>
    <author>tc={65C7EEA4-B7B2-4338-A814-2F482068C54B}</author>
    <author>tc={884A44ED-278A-40A8-8447-31290BB15394}</author>
    <author>tc={D1965A5D-DDC5-452E-82E0-88157DD29A3B}</author>
    <author>tc={F5F2203F-2CB3-482E-8773-0E6CEE7C93C0}</author>
    <author>tc={2C937AE3-151B-471F-97E6-19DF8FE46D6C}</author>
    <author>tc={C97E9976-AE26-457C-AD28-D3B145BE21C5}</author>
    <author>tc={5F11C6C8-FAAE-45E9-9F35-9798945FA29C}</author>
    <author>tc={38ED9947-6856-4E40-8205-218B1F705190}</author>
    <author>tc={A53CCA93-89EF-4E10-8B6C-ABAFCB01E928}</author>
    <author>tc={AA69344A-CD0C-4C59-954C-F72A8BAA7C5D}</author>
    <author>tc={EDC67629-5B5D-4DDC-ADFB-C0785B191985}</author>
    <author>tc={CE472A06-B7FF-479F-8024-EAFFC9210139}</author>
    <author>tc={234F0B64-D2F1-4418-A395-2F6840509DE0}</author>
    <author>tc={7C8DBD10-C5E0-4657-B2E5-CE48658BEE39}</author>
    <author>tc={85EB3CD5-308E-436A-B214-6CE2C9C51FAE}</author>
    <author>tc={26899F34-DBB1-4E40-9892-3481C7188FDB}</author>
    <author>tc={84DE386C-7D1E-4F34-A75D-FC8F7D876442}</author>
    <author>tc={607E83A9-F42F-4BB6-98CC-61C1AEE63D03}</author>
    <author>tc={7F6D01A7-5DAC-480C-BE51-FE87F7E5491F}</author>
    <author>tc={2B3011B2-6E63-4FF6-ABA0-27428596FD3B}</author>
  </authors>
  <commentList>
    <comment ref="C3" authorId="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From membership
Reply:
    Estimates as follows: 
Sept starts- 3490 @ FT 60.68 and PT 553 @ 36.72
January starts- 100@ FT 60.68 and PT 30 @ 36.72
May Starts- 30 @ FT 60.68 and PT 5 @ 36.72
(Slight overall increase to top line)</t>
        </r>
      </text>
    </comment>
    <comment ref="C4" authorId="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Yearly donation from School of Graduate studies
Reply:
    AR- I will work on formalizing this with Doug.</t>
        </r>
      </text>
    </comment>
    <comment ref="C5" authorId="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CUPE contribution towards workshop series</t>
        </r>
      </text>
    </comment>
    <comment ref="C6" authorId="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Yearly bursary from Studentcare</t>
        </r>
      </text>
    </comment>
    <comment ref="C7" authorId="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GSA portion of HSR admin fee
Reply:
    There will be some monies from HSR. Albeit, all stakeholders agreed to less of an administration fee. Although the 2000 was low compared to what was actually taken in for administration.</t>
        </r>
      </text>
    </comment>
    <comment ref="C8" authorId="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Income from advertisements at the Phoenix
Reply:
    I would suggest this will be much lower this year.</t>
        </r>
      </text>
    </comment>
    <comment ref="C9" authorId="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Interest income from GSA's GICs</t>
        </r>
      </text>
    </comment>
    <comment ref="C10" authorId="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Income from various GSA events
Reply:
    We will charge even a nominal fee for some events. Transportation is often one of them.</t>
        </r>
      </text>
    </comment>
    <comment ref="C11" authorId="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Dividend paid when Phoenix ends year in a strong financial position
Reply:
    If we want the Phoenix to cover PhD pitchers</t>
        </r>
      </text>
    </comment>
    <comment ref="C12" authorId="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HST rebate</t>
        </r>
      </text>
    </comment>
    <comment ref="C17" authorId="1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Budgeted office manager's salary with EI and CPP
Reply:
    Do we need to reduce the CPP and EI line below?</t>
        </r>
      </text>
    </comment>
    <comment ref="C18" authorId="1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Phoeinix staff EI and CPP</t>
        </r>
      </text>
    </comment>
    <comment ref="C19" authorId="1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amount for GSA stuff development
Reply:
    Staff development is contractual. Though we can adjust the number down a bit.</t>
        </r>
      </text>
    </comment>
    <comment ref="C21" authorId="1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Honaria for 4 VPs and President, including CPP and EI</t>
        </r>
      </text>
    </comment>
    <comment ref="C22" authorId="1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Honararium for CRO</t>
        </r>
      </text>
    </comment>
    <comment ref="C25" authorId="1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I'm unsure is this is a membership dues</t>
        </r>
      </text>
    </comment>
    <comment ref="C26" authorId="1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Is this membership dues?</t>
        </r>
      </text>
    </comment>
    <comment ref="C27" authorId="1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Covers travels expenses for 2 execs to attend CAGS</t>
        </r>
      </text>
    </comment>
    <comment ref="C28" authorId="1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travel expenses of GSA staff and executives</t>
        </r>
      </text>
    </comment>
    <comment ref="C29" authorId="1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Mona mentioned this but I have forgotten what it is for.</t>
        </r>
      </text>
    </comment>
    <comment ref="C31" authorId="2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For travel awards by the GSA</t>
        </r>
      </text>
    </comment>
    <comment ref="C32" authorId="2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GSA awards</t>
        </r>
      </text>
    </comment>
    <comment ref="C33" authorId="2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Bursary for contributions to the GSA</t>
        </r>
      </text>
    </comment>
    <comment ref="C34" authorId="2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Not sure of the details of this</t>
        </r>
      </text>
    </comment>
    <comment ref="C38" authorId="2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welcome week events</t>
        </r>
      </text>
    </comment>
    <comment ref="C39" authorId="2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Social events budget</t>
        </r>
      </text>
    </comment>
    <comment ref="C40" authorId="2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external bodies seeking sponsorship</t>
        </r>
      </text>
    </comment>
    <comment ref="C42" authorId="2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Sponsorship budget for organizations/groups on campus</t>
        </r>
      </text>
    </comment>
    <comment ref="C43" authorId="2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free beer pitcher from Phoenix to graduate students who defend their thesis</t>
        </r>
      </text>
    </comment>
    <comment ref="C45" authorId="2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Seed funding to GSA ratified clubs.</t>
        </r>
      </text>
    </comment>
    <comment ref="C46" authorId="3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Event funding for  GSA ratified clubs</t>
        </r>
      </text>
    </comment>
    <comment ref="C48" authorId="3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snacks for GSA meetings and AGM</t>
        </r>
      </text>
    </comment>
    <comment ref="C49" authorId="3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Budget for postage</t>
        </r>
      </text>
    </comment>
    <comment ref="C50" authorId="3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Various office supplies</t>
        </r>
      </text>
    </comment>
    <comment ref="C51" authorId="3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For the phone at the GSA office</t>
        </r>
      </text>
    </comment>
    <comment ref="C52" authorId="3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Various GSA swag items</t>
        </r>
      </text>
    </comment>
    <comment ref="C53" authorId="3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Bank fees</t>
        </r>
      </text>
    </comment>
    <comment ref="C56" authorId="3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Towards airport pick up of international students</t>
        </r>
      </text>
    </comment>
    <comment ref="C57" authorId="3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GSA's matching contribution to contribution made by SGS</t>
        </r>
      </text>
    </comment>
    <comment ref="C58" authorId="39"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Could not differentiate between this and council special initiative</t>
        </r>
      </text>
    </comment>
    <comment ref="C60" authorId="40"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Cost for running GSA elections</t>
        </r>
      </text>
    </comment>
    <comment ref="C62" authorId="41"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Commercial insurance coverage for Phoenix/GSA</t>
        </r>
      </text>
    </comment>
    <comment ref="C63" authorId="42"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Insurance coverage for GSA board members</t>
        </r>
      </text>
    </comment>
    <comment ref="C65" authorId="43"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Various legal services</t>
        </r>
      </text>
    </comment>
    <comment ref="C66" authorId="44"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Towards improvement of GSA operations</t>
        </r>
      </text>
    </comment>
    <comment ref="C67" authorId="45"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Accounting fees (Nadeem?)</t>
        </r>
      </text>
    </comment>
    <comment ref="C68" authorId="46"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Annual audit fees</t>
        </r>
      </text>
    </comment>
    <comment ref="C69" authorId="47"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Towards maintenance of GSA website</t>
        </r>
      </text>
    </comment>
    <comment ref="C70" authorId="48" shapeId="0">
      <text>
        <r>
          <rPr>
            <sz val="10"/>
            <rFont val="Arial"/>
            <family val="2"/>
            <charset val="1"/>
          </rPr>
          <t>[Threaded comment]
Your version of Excel allows you to read this threaded comment; however, any edits to it will get removed if the file is opened in a newer version of Excel. Learn more: https://go.microsoft.com/fwlink/?linkid=870924
Comment:
    Other IT related charges</t>
        </r>
      </text>
    </comment>
  </commentList>
</comments>
</file>

<file path=xl/sharedStrings.xml><?xml version="1.0" encoding="utf-8"?>
<sst xmlns="http://schemas.openxmlformats.org/spreadsheetml/2006/main" count="568" uniqueCount="224">
  <si>
    <t>Final GSA Budget</t>
  </si>
  <si>
    <t>2017-2018 Budget LFY</t>
  </si>
  <si>
    <t>2021-2022   Budget</t>
  </si>
  <si>
    <t>2022-2023 Budget</t>
  </si>
  <si>
    <t xml:space="preserve"> 2023-2024 Budget</t>
  </si>
  <si>
    <t>Actuals 2023-2024</t>
  </si>
  <si>
    <t>Proposed 2024-2025</t>
  </si>
  <si>
    <t>Projected</t>
  </si>
  <si>
    <t>Variance</t>
  </si>
  <si>
    <t>2019-2020 Budget</t>
  </si>
  <si>
    <t xml:space="preserve">Comments </t>
  </si>
  <si>
    <t>Income</t>
  </si>
  <si>
    <t>Membership Fees</t>
  </si>
  <si>
    <t xml:space="preserve">Change- Considering enrolment numbers </t>
  </si>
  <si>
    <t xml:space="preserve">Membership fee's which are provided to the GSA from the University in November and again in March </t>
  </si>
  <si>
    <t>Endowment Trust Income</t>
  </si>
  <si>
    <t xml:space="preserve">This amount is provided by Alumni and typically represents the interest that was gained on the travel award endownment. </t>
  </si>
  <si>
    <t>SGS Donation</t>
  </si>
  <si>
    <t xml:space="preserve">5k of this is for the GSA Welcome Week BBQ, another 5 k is gifted to the GSA to run the GSA clubs, and lastly 2,000.00 is provided by SGS for executives to attend CAGS each year. </t>
  </si>
  <si>
    <t>Studentcare Scholarship</t>
  </si>
  <si>
    <t xml:space="preserve">Studentcare provides 2k each year for a bursary, which is adjuticated by SGS. The amount is provided by an endownment held by SGS. </t>
  </si>
  <si>
    <t>HSR Admin Fee</t>
  </si>
  <si>
    <t xml:space="preserve">The GSA is entitle to a percentage of HSR bus passes. It is dictated in the contract the GSA has with the HSR. </t>
  </si>
  <si>
    <t>Advertising Income</t>
  </si>
  <si>
    <t xml:space="preserve">The GSA installed a charging station in the Phoneix, this device pays us royalties. </t>
  </si>
  <si>
    <t>Investment Income</t>
  </si>
  <si>
    <t xml:space="preserve">This is the interest the GSA makes on their bank account(s). </t>
  </si>
  <si>
    <t>Event Income</t>
  </si>
  <si>
    <t xml:space="preserve">This amount of money is made up of what we charge students to attend events. </t>
  </si>
  <si>
    <t>Phoenix Dividend Income</t>
  </si>
  <si>
    <t>Change- $10k in the 2017 budget</t>
  </si>
  <si>
    <t xml:space="preserve">This represents the amount of money that the GSA gets from the Phoneix profits. </t>
  </si>
  <si>
    <t xml:space="preserve">HST Rebate </t>
  </si>
  <si>
    <t xml:space="preserve">This is the rebate we receive from the Government. </t>
  </si>
  <si>
    <t>Expenses</t>
  </si>
  <si>
    <t>Staff Salaries</t>
  </si>
  <si>
    <t>Director of Operations-6025+6026</t>
  </si>
  <si>
    <t xml:space="preserve">Change as per our conversation </t>
  </si>
  <si>
    <t>This is the amount the Director of Operations mades, including EI and CPP</t>
  </si>
  <si>
    <t>Office Manager-6020+6021</t>
  </si>
  <si>
    <t xml:space="preserve">This is the amount the Executive Secretaries salary, and the Employuers contribution for CPP and EI contributions. </t>
  </si>
  <si>
    <t>Professional Development / Training</t>
  </si>
  <si>
    <t xml:space="preserve">FYI- moved professional devel. Here. </t>
  </si>
  <si>
    <t xml:space="preserve">This is the training costs for all staff members. </t>
  </si>
  <si>
    <t>Honoraria</t>
  </si>
  <si>
    <t>Executive Pay</t>
  </si>
  <si>
    <t xml:space="preserve">FYI- the numbers for president and executive were low in the new budget. They did not factor in EI,CPP, and vacation pay and pay cycles. </t>
  </si>
  <si>
    <t>This is the executive compensation expense. Current this accounts for 1 president and 4 Vp's</t>
  </si>
  <si>
    <t>Chief Returning Officer</t>
  </si>
  <si>
    <t>Council Special Initiative</t>
  </si>
  <si>
    <t xml:space="preserve">This money is allocated for any intatives that council members take on themselves or for the council as a whole. </t>
  </si>
  <si>
    <t>FRC/FA Funding</t>
  </si>
  <si>
    <t xml:space="preserve">This is the funding allocated to each Faculty to host events, socials, or what not. </t>
  </si>
  <si>
    <t>Advocacy</t>
  </si>
  <si>
    <t>AMICCUS</t>
  </si>
  <si>
    <t>This covers the professional association cost for the Director of Operation and travel to one conference.</t>
  </si>
  <si>
    <t>thinkGRAD</t>
  </si>
  <si>
    <t xml:space="preserve">This is the membership fee for the thinkGRAD student group. </t>
  </si>
  <si>
    <t>CAGS</t>
  </si>
  <si>
    <t xml:space="preserve">This is the cost of the annual Canadian Association of Graduate Studies. 2,000.00 of this is provided by SGS. </t>
  </si>
  <si>
    <t>Travel Expenses</t>
  </si>
  <si>
    <t xml:space="preserve">This covers the cost of travel for events, conferences, and akin. </t>
  </si>
  <si>
    <t>Recognition</t>
  </si>
  <si>
    <t xml:space="preserve">Thiscategory is used for recognizing the executive and staff throughout the year. </t>
  </si>
  <si>
    <t>Awards</t>
  </si>
  <si>
    <t>Travel Awards</t>
  </si>
  <si>
    <t xml:space="preserve">I suggest if we have a surplus to put it into travel and also the endowment </t>
  </si>
  <si>
    <t xml:space="preserve">This line item represents the travel award that the GSA provides to students. Some of the funds come from the GSA endownment held by SGS. </t>
  </si>
  <si>
    <t>Graduate Awards Day</t>
  </si>
  <si>
    <t xml:space="preserve">This is the amount the GSA sets aside for the following awards: keith leppmann, mary-keyes, therese quigley award, mary keyes, and the Millennium award.  </t>
  </si>
  <si>
    <t>GSA Bursaries</t>
  </si>
  <si>
    <t xml:space="preserve">This is the amount is provided to students each year for the two burasries, the GSA offers. </t>
  </si>
  <si>
    <t>Social Events</t>
  </si>
  <si>
    <t>Welcome Week</t>
  </si>
  <si>
    <t xml:space="preserve">This represents the amount spent on welcome week activities for both September and Januarys welcome. The GSA BBQ is the larget part of this expense, of which SGS pays $5000.00. </t>
  </si>
  <si>
    <t>GSA Social Events</t>
  </si>
  <si>
    <t xml:space="preserve">This is the cost of the social events that the GSA runs less the income received from students for attending the event. </t>
  </si>
  <si>
    <t>Community Initiatives</t>
  </si>
  <si>
    <t xml:space="preserve">This line item represents all community intatives that the GSA contributes towards. </t>
  </si>
  <si>
    <t>GSA Sponsorship</t>
  </si>
  <si>
    <t>* Cumulative of donations and sponsored events</t>
  </si>
  <si>
    <t xml:space="preserve">This line is the sponsorship money that the GSA provides to students for hosting things like seminar's, workshops, etc. </t>
  </si>
  <si>
    <t>Phd Pitcher</t>
  </si>
  <si>
    <t xml:space="preserve">This is the expense the GSA pays for graduate student defense pitchers. </t>
  </si>
  <si>
    <t>Club Funding</t>
  </si>
  <si>
    <t xml:space="preserve">This is the sum of funding that the GSA spends on clubs including the administration, seed money, and events. </t>
  </si>
  <si>
    <t>GSA Office Expenses</t>
  </si>
  <si>
    <t>Meeting expenses</t>
  </si>
  <si>
    <t xml:space="preserve">This accounts for the cost of hosting GSA meetings, including the AGM, and also the holiday party in December. </t>
  </si>
  <si>
    <t>Postage</t>
  </si>
  <si>
    <t xml:space="preserve">This line represents the cost the University charges the GSA for postage. </t>
  </si>
  <si>
    <t>Photocopier</t>
  </si>
  <si>
    <t>Added to show change</t>
  </si>
  <si>
    <t>Office supplies</t>
  </si>
  <si>
    <t xml:space="preserve">This is the expenses the GSA has related to administrating the GSA. It includes the cost of photocoping, paper, business cards, pens, etc. </t>
  </si>
  <si>
    <t>Telephone &amp; Communication Equipment</t>
  </si>
  <si>
    <t xml:space="preserve">This expense includes any conference call bookings, and the cost of the telephone equipment rentals in the office, along with the service. </t>
  </si>
  <si>
    <t>GSA Promotional Expenses</t>
  </si>
  <si>
    <t xml:space="preserve">This is the cost of promotional material that the GSA costs. This usually includes "swag," items that the GSA gives away in September and January; however, it can also include the cost of posters and other marketing materials. </t>
  </si>
  <si>
    <t>GSA Stamp Card</t>
  </si>
  <si>
    <t>Bank Fees</t>
  </si>
  <si>
    <t xml:space="preserve">These are all banking related charges including, but not limited to, ordering cheques for all accounts. </t>
  </si>
  <si>
    <t>Student Services</t>
  </si>
  <si>
    <t>Endowment Contribution</t>
  </si>
  <si>
    <t>* new initiative</t>
  </si>
  <si>
    <t xml:space="preserve">This line accounts for the GSA's contribution to Travel awards adjuticated by SGS. It also includes the endowments contribution. </t>
  </si>
  <si>
    <t>International Student Welcome Committee</t>
  </si>
  <si>
    <t xml:space="preserve">This line is specifically directed at enriching the lives of international Graduate Students. </t>
  </si>
  <si>
    <t>SGS / GSA Joint Contribution</t>
  </si>
  <si>
    <t xml:space="preserve">This line accounts for the GSA's contribution to the Student Life Fund, co-sponsored by SGS. The lease agreement for the Phoenix speaks to the alotted amount owed. </t>
  </si>
  <si>
    <t>IT Services</t>
  </si>
  <si>
    <t>UTS VPS – Web Server</t>
  </si>
  <si>
    <t>* Proposed change to own server, able to service all club + association websites</t>
  </si>
  <si>
    <t xml:space="preserve">This is the cost associated with use of UTS server. </t>
  </si>
  <si>
    <t>UTS VPS – Election Service</t>
  </si>
  <si>
    <t>Insurance Policies</t>
  </si>
  <si>
    <t>Phoenix/GSA policy</t>
  </si>
  <si>
    <t>* removed League Insurance (Leagues are going to self fund)</t>
  </si>
  <si>
    <t xml:space="preserve">This is the cost of 10 million dollar umbrella insurance the GSA has to hold. </t>
  </si>
  <si>
    <t>Board of Dir. Insurance</t>
  </si>
  <si>
    <t xml:space="preserve">This is the cost of insurance to protect the Board of Directors and officers.  </t>
  </si>
  <si>
    <t>Club Administration insurance</t>
  </si>
  <si>
    <t xml:space="preserve">This is the cost to ensure clubs and club activitites. </t>
  </si>
  <si>
    <t>Leagues Insurance</t>
  </si>
  <si>
    <t>Professional Services</t>
  </si>
  <si>
    <t>Legal Fees</t>
  </si>
  <si>
    <t xml:space="preserve">The accounts for all legal costs the GSA might incur throughout the year. </t>
  </si>
  <si>
    <t>Consulting Fees</t>
  </si>
  <si>
    <t xml:space="preserve">This line accounts for any consulting fees the GSA might incur during the year. </t>
  </si>
  <si>
    <t>Accounting Fees</t>
  </si>
  <si>
    <t xml:space="preserve">This line represents the cost of the GSA bookkeeping and accounting and preperations for the audit. </t>
  </si>
  <si>
    <t>Auditor Fees</t>
  </si>
  <si>
    <t xml:space="preserve">Increased due to the charge this year. </t>
  </si>
  <si>
    <t>This accounts for the cost of the auditors. It is 40% of the cost of 14,500.00</t>
  </si>
  <si>
    <t>Graphic Designer</t>
  </si>
  <si>
    <t>* these are important services that we are currently lacking internally, some budgeting should be assigned</t>
  </si>
  <si>
    <t xml:space="preserve">The line accounts for the cost of graphic design. </t>
  </si>
  <si>
    <t>IT Consulting Services</t>
  </si>
  <si>
    <t xml:space="preserve">This line accounts for IT consulting throughout the year. </t>
  </si>
  <si>
    <t>Total Expenses</t>
  </si>
  <si>
    <t>NET</t>
  </si>
  <si>
    <t>N.B: This budget represents the GSA's operational budget and does not include the health and dental premiums or the student assistant program fee remitted to the health and dental provider Studentcare</t>
  </si>
  <si>
    <t>* This number represent the net value - not inclusive of event income</t>
  </si>
  <si>
    <t>2020-2021 Budget</t>
  </si>
  <si>
    <t>Proposed 2022-2023</t>
  </si>
  <si>
    <t>GSA Fees less 1%</t>
  </si>
  <si>
    <t xml:space="preserve">The GSA accounted for a membership loss of 10% due to LOA's, defferals, etc. Capital renovation and HSR were also fully taken out. This again, is a wordt case scerenia. </t>
  </si>
  <si>
    <t xml:space="preserve">This amount is provided by Alumni and typically represents the interest that was gained on the travel award endownment. As there might be less travel awarded there is likley not a need to take the full amount of the endownment. It might also be on hardtimes in the future.  </t>
  </si>
  <si>
    <t xml:space="preserve">CAGS 2000.00- if the conference occurs. And additional monies support september welcome week, which might look incredibly different next year. </t>
  </si>
  <si>
    <t>CUPE Contribution</t>
  </si>
  <si>
    <t>Studentcare Bursary</t>
  </si>
  <si>
    <t xml:space="preserve">The GSA is entitle to a percentage of HSR bus passes. It is dictated in the contract the GSA has with the HSR. If there is a reduced transit pass, or no transit pass at all. The admin on the HSR will decrease. </t>
  </si>
  <si>
    <t xml:space="preserve">The GSA installed a charging station in the Phoneix, this device pays us royalties. If the Phoneix has reduced operations we can not ccount on this money. </t>
  </si>
  <si>
    <t>Total Income</t>
  </si>
  <si>
    <t xml:space="preserve">Wage Subsidy </t>
  </si>
  <si>
    <t xml:space="preserve">CPP and EI (Employer) </t>
  </si>
  <si>
    <t>If we require referendums or voting we will still require a CRO.</t>
  </si>
  <si>
    <t>FRC/FA Funding (VP Internal)</t>
  </si>
  <si>
    <t xml:space="preserve">This is the funding allocated to each Faculty to host events, socials, or what not. This has been historically underspent, but we feel it is imposrtant to support clubs when we are back operational. </t>
  </si>
  <si>
    <t>Advocacy (VP External - only thinGrad &amp; CAGS)</t>
  </si>
  <si>
    <t xml:space="preserve">Reduced as some conferences will be cancelled. </t>
  </si>
  <si>
    <t xml:space="preserve">This covers the professional association cost for the Director of Operation and travel to one conference. This too might be reduced to 0.00, but there are not communications to suggest this. </t>
  </si>
  <si>
    <t xml:space="preserve">This is the cost of the annual Canadian Association of Graduate Studies. 2,000.00 of this is provided by SGS. But we are unsure this conference will happen; therefore the income and expenses would decrease jointly. </t>
  </si>
  <si>
    <t>This covers the cost of travel for events, conferences, and akin. Reduced due to cancelations.</t>
  </si>
  <si>
    <t xml:space="preserve">This category is used for recognizing the executive and staff throughout the year. In diffult times it is important to stay committee to a postive work enviornment, as such we will use this money to continuous </t>
  </si>
  <si>
    <t>Awards (vp Internal)</t>
  </si>
  <si>
    <t xml:space="preserve">There is likely a reduce in travel. </t>
  </si>
  <si>
    <t>Graduate Awards</t>
  </si>
  <si>
    <t>Events (sponsorship, community &amp; social -Vp External) (WW- Vp Internal)</t>
  </si>
  <si>
    <t xml:space="preserve">This represents the amount spent on welcome week activities for both September and Januarys welcome. AS noted, there might not be a September Welcome Week. </t>
  </si>
  <si>
    <t xml:space="preserve">This is the cost of the social events that the GSA runs less the income received from students for attending the event. We hope to have online events and workshops, so there will be programming available to students. </t>
  </si>
  <si>
    <t>Phd/Masters Pitcher Recognition</t>
  </si>
  <si>
    <t xml:space="preserve">The Phoenix will continue to take on this expense. </t>
  </si>
  <si>
    <t>Club Funding (VP Service)</t>
  </si>
  <si>
    <t>Club Seed Funding</t>
  </si>
  <si>
    <t>Reduced based on circumstances</t>
  </si>
  <si>
    <t>Club Event Funding</t>
  </si>
  <si>
    <t>GSA Office Expenses (VP Admin except promotional is under VP Internal)</t>
  </si>
  <si>
    <t xml:space="preserve">With less in person meetings, less money is needed. The University has provided us with a free zoom license. </t>
  </si>
  <si>
    <t xml:space="preserve">This line represents the cost the University charges the GSA for postage. Reduced based on circumstances. </t>
  </si>
  <si>
    <t xml:space="preserve">This is the expenses the GSA has related to administrating the GSA. It includes the cost of photocoping, paper, business cards, pens, etc. Working at home will increase costs. </t>
  </si>
  <si>
    <t xml:space="preserve">This expense includes any conference call bookings, and the cost of the telephone equipment rentals in the office, along with the service. There will be a decrease university expense, but will likely increase as working from home is occuring. </t>
  </si>
  <si>
    <t xml:space="preserve">This includes marketing material and welcome promotial material. This will be important when ramping operations back up. </t>
  </si>
  <si>
    <t>Student Services (Vp Admin)</t>
  </si>
  <si>
    <t>Emergency Fund (Endowment)</t>
  </si>
  <si>
    <t>Special Student Services Projects</t>
  </si>
  <si>
    <t xml:space="preserve">This has decreased, but there is still enough funding to help deliver online services or costs associated with starting new services! </t>
  </si>
  <si>
    <t>IT Services (Vp Admin)</t>
  </si>
  <si>
    <t>MSU– Election Services</t>
  </si>
  <si>
    <t>This is the cost of the GSA's election, only. And one student association</t>
  </si>
  <si>
    <t>Insurance Policies (VP Admin)</t>
  </si>
  <si>
    <t xml:space="preserve">This is the cost of 10 million dollar umbrella insurance the GSA has to hold. This will likely be reduced for months of inoperation, but we do not know any other details. </t>
  </si>
  <si>
    <t>Professional Services (Vp Admin)</t>
  </si>
  <si>
    <t xml:space="preserve">The accounts for all legal costs the GSA might incur throughout the year. The hope is to potentially use a monthly legal service. </t>
  </si>
  <si>
    <t xml:space="preserve">This accounts for the cost of the auditors. It is 40% of the cost of 14,500.00. This too could be reduced based on current circumstances. </t>
  </si>
  <si>
    <t>**GSA Web Server Maintenance</t>
  </si>
  <si>
    <t xml:space="preserve">To ensure clubs and associations can have a platform online. </t>
  </si>
  <si>
    <t xml:space="preserve">The GSA has an operational surplus from previous years, so The GSA has means for a deficit. Additionally, this budget was generated with some categories being able to be reduced as things develop.  </t>
  </si>
  <si>
    <t>N.B: * This budget represents the GSA's operational budget and does not include the health and dental premiums or the student assistant program fee remitted to the health and dental provider Studentcare</t>
  </si>
  <si>
    <t xml:space="preserve">Emergency Fund </t>
  </si>
  <si>
    <t>Parental Leave Fund</t>
  </si>
  <si>
    <t>Additional Endowment</t>
  </si>
  <si>
    <t>GSA Donation</t>
  </si>
  <si>
    <t>OMBUDS Office</t>
  </si>
  <si>
    <t>Budget Calculations</t>
  </si>
  <si>
    <t>Salaries</t>
  </si>
  <si>
    <t>Mona</t>
  </si>
  <si>
    <t>6 hrs a day for 4 days a week</t>
  </si>
  <si>
    <t>Rate</t>
  </si>
  <si>
    <t>/hr</t>
  </si>
  <si>
    <t>Hours</t>
  </si>
  <si>
    <t>hrs/wk</t>
  </si>
  <si>
    <t>Working Weeks</t>
  </si>
  <si>
    <t>wks / yr</t>
  </si>
  <si>
    <t>Total Salary</t>
  </si>
  <si>
    <t>Mona - Accounting</t>
  </si>
  <si>
    <t>Executives</t>
  </si>
  <si>
    <t>Rate ($/hr)</t>
  </si>
  <si>
    <t>Hours (/wk)</t>
  </si>
  <si>
    <t>Work Weeks / yr</t>
  </si>
  <si>
    <t>President</t>
  </si>
  <si>
    <t>VP 1</t>
  </si>
  <si>
    <t>VP 2 (optional)</t>
  </si>
  <si>
    <t xml:space="preserve">Actuals 2023-2024 December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</si>
</sst>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numFmt numFmtId="165" formatCode="\$#,##0.00"/>
    <numFmt numFmtId="166" formatCode="_(\$* #,##0.00_);_(\$* \(#,##0.00\);_(\$* \-??_);_(@_)"/>
    <numFmt numFmtId="167" formatCode="[$$-409]#,##0.00;[Red]\-[$$-409]#,##0.00"/>
    <numFmt numFmtId="168" formatCode="&quot;$&quot;#,##0;[Red]&quot;$&quot;#,##0"/>
    <numFmt numFmtId="169" formatCode="&quot;$&quot;#,##0"/>
  </numFmts>
  <fonts count="35" x14ac:knownFonts="1">
    <font>
      <sz val="10"/>
      <name val="Arial"/>
      <family val="2"/>
      <charset val="1"/>
    </font>
    <font>
      <sz val="12"/>
      <color rgb="FF000000"/>
      <name val="Calibri"/>
      <family val="2"/>
      <charset val="1"/>
    </font>
    <font>
      <sz val="10"/>
      <color rgb="FF000000"/>
      <name val="Arial"/>
      <family val="2"/>
      <charset val="1"/>
    </font>
    <font>
      <b/>
      <sz val="11"/>
      <name val="Calibri"/>
      <family val="2"/>
      <charset val="1"/>
    </font>
    <font>
      <sz val="11"/>
      <name val="Calibri"/>
      <family val="2"/>
      <charset val="1"/>
    </font>
    <font>
      <b/>
      <sz val="11"/>
      <color rgb="FF000000"/>
      <name val="Calibri"/>
      <family val="2"/>
      <charset val="1"/>
    </font>
    <font>
      <b/>
      <sz val="11"/>
      <color rgb="FFFF0000"/>
      <name val="Calibri"/>
      <family val="2"/>
      <charset val="1"/>
    </font>
    <font>
      <b/>
      <sz val="11"/>
      <color rgb="FFFFFFFF"/>
      <name val="Calibri"/>
      <family val="2"/>
      <charset val="1"/>
    </font>
    <font>
      <sz val="11"/>
      <color rgb="FF000000"/>
      <name val="Calibri"/>
      <family val="2"/>
      <charset val="1"/>
    </font>
    <font>
      <sz val="11"/>
      <color rgb="FFFF0000"/>
      <name val="Calibri"/>
      <family val="2"/>
      <charset val="1"/>
    </font>
    <font>
      <sz val="11"/>
      <color rgb="FF9C0006"/>
      <name val="Calibri"/>
      <family val="2"/>
      <charset val="1"/>
    </font>
    <font>
      <sz val="10"/>
      <color rgb="FF404040"/>
      <name val="Arial"/>
      <family val="2"/>
      <charset val="1"/>
    </font>
    <font>
      <b/>
      <sz val="14"/>
      <color rgb="FFFFFFFF"/>
      <name val="Calibri"/>
      <family val="2"/>
      <charset val="1"/>
    </font>
    <font>
      <b/>
      <sz val="10"/>
      <name val="Arial"/>
      <family val="2"/>
      <charset val="1"/>
    </font>
    <font>
      <u/>
      <sz val="11"/>
      <color rgb="FF000000"/>
      <name val="Calibri"/>
      <family val="2"/>
      <charset val="1"/>
    </font>
    <font>
      <b/>
      <sz val="13"/>
      <color rgb="FFFFFFFF"/>
      <name val="Calibri"/>
      <family val="2"/>
      <charset val="1"/>
    </font>
    <font>
      <b/>
      <sz val="11"/>
      <color rgb="FF44546A"/>
      <name val="Calibri"/>
      <family val="2"/>
      <charset val="1"/>
    </font>
    <font>
      <i/>
      <sz val="10"/>
      <name val="Arial"/>
      <family val="2"/>
      <charset val="1"/>
    </font>
    <font>
      <sz val="10"/>
      <name val="Arial"/>
      <family val="2"/>
      <charset val="1"/>
    </font>
    <font>
      <b/>
      <sz val="12"/>
      <name val="Calibri"/>
      <family val="2"/>
      <charset val="1"/>
    </font>
    <font>
      <sz val="12"/>
      <name val="Calibri"/>
      <family val="2"/>
      <charset val="1"/>
    </font>
    <font>
      <b/>
      <sz val="12"/>
      <color rgb="FF000000"/>
      <name val="Calibri"/>
      <family val="2"/>
      <charset val="1"/>
    </font>
    <font>
      <b/>
      <sz val="12"/>
      <color theme="0"/>
      <name val="Calibri"/>
      <family val="2"/>
      <charset val="1"/>
    </font>
    <font>
      <sz val="12"/>
      <name val="Arial"/>
      <family val="2"/>
      <charset val="1"/>
    </font>
    <font>
      <b/>
      <sz val="12"/>
      <color rgb="FFFFFFFF"/>
      <name val="Calibri"/>
      <family val="2"/>
      <charset val="1"/>
    </font>
    <font>
      <sz val="12"/>
      <color rgb="FFFF0000"/>
      <name val="Calibri"/>
      <family val="2"/>
      <charset val="1"/>
    </font>
    <font>
      <sz val="12"/>
      <color theme="1"/>
      <name val="Arial"/>
      <family val="2"/>
      <charset val="1"/>
    </font>
    <font>
      <b/>
      <sz val="12"/>
      <name val="Arial"/>
      <family val="2"/>
      <charset val="1"/>
    </font>
    <font>
      <sz val="12"/>
      <color rgb="FF000000"/>
      <name val="Arial"/>
      <family val="2"/>
      <charset val="1"/>
    </font>
    <font>
      <sz val="12"/>
      <color theme="0"/>
      <name val="Arial"/>
      <family val="2"/>
      <charset val="1"/>
    </font>
    <font>
      <sz val="12"/>
      <color theme="0"/>
      <name val="Calibri"/>
      <family val="2"/>
      <charset val="1"/>
    </font>
    <font>
      <sz val="10"/>
      <color theme="0"/>
      <name val="Arial"/>
      <family val="2"/>
      <charset val="1"/>
    </font>
    <font>
      <sz val="12"/>
      <name val="Calibri"/>
      <family val="2"/>
    </font>
    <font>
      <b/>
      <sz val="12"/>
      <name val="Calibri"/>
      <family val="2"/>
    </font>
    <font>
      <b/>
      <sz val="12"/>
      <color theme="0"/>
      <name val="Calibri"/>
      <family val="2"/>
    </font>
  </fonts>
  <fills count="19">
    <fill>
      <patternFill patternType="none"/>
    </fill>
    <fill>
      <patternFill patternType="gray125"/>
    </fill>
    <fill>
      <patternFill patternType="solid">
        <fgColor rgb="FFFFC7CE"/>
        <bgColor rgb="FFCCCCFF"/>
      </patternFill>
    </fill>
    <fill>
      <patternFill patternType="solid">
        <fgColor rgb="FF002060"/>
        <bgColor rgb="FF000080"/>
      </patternFill>
    </fill>
    <fill>
      <patternFill patternType="solid">
        <fgColor rgb="FFFFFFFF"/>
        <bgColor rgb="FFF4F5F8"/>
      </patternFill>
    </fill>
    <fill>
      <patternFill patternType="solid">
        <fgColor rgb="FFF4F5F8"/>
        <bgColor rgb="FFFFFFFF"/>
      </patternFill>
    </fill>
    <fill>
      <patternFill patternType="solid">
        <fgColor rgb="FFFF9900"/>
        <bgColor rgb="FFFF950E"/>
      </patternFill>
    </fill>
    <fill>
      <patternFill patternType="solid">
        <fgColor rgb="FF66FFFF"/>
        <bgColor rgb="FF9DC3E6"/>
      </patternFill>
    </fill>
    <fill>
      <patternFill patternType="solid">
        <fgColor rgb="FF92D050"/>
        <bgColor rgb="FFC0C0C0"/>
      </patternFill>
    </fill>
    <fill>
      <patternFill patternType="solid">
        <fgColor rgb="FFD1B2E8"/>
        <bgColor rgb="FFFF950E"/>
      </patternFill>
    </fill>
    <fill>
      <patternFill patternType="solid">
        <fgColor theme="9" tint="-0.249977111117893"/>
        <bgColor rgb="FF000080"/>
      </patternFill>
    </fill>
    <fill>
      <patternFill patternType="solid">
        <fgColor theme="9" tint="0.79998168889431442"/>
        <bgColor indexed="64"/>
      </patternFill>
    </fill>
    <fill>
      <patternFill patternType="solid">
        <fgColor rgb="FF721C68"/>
        <bgColor rgb="FF000080"/>
      </patternFill>
    </fill>
    <fill>
      <patternFill patternType="solid">
        <fgColor rgb="FF007CB4"/>
        <bgColor rgb="FFFF950E"/>
      </patternFill>
    </fill>
    <fill>
      <patternFill patternType="solid">
        <fgColor rgb="FF721C68"/>
        <bgColor rgb="FF9DC3E6"/>
      </patternFill>
    </fill>
    <fill>
      <patternFill patternType="solid">
        <fgColor rgb="FF002060"/>
        <bgColor rgb="FFC0C0C0"/>
      </patternFill>
    </fill>
    <fill>
      <patternFill patternType="solid">
        <fgColor rgb="FFE86930"/>
        <bgColor indexed="64"/>
      </patternFill>
    </fill>
    <fill>
      <patternFill patternType="solid">
        <fgColor rgb="FF002060"/>
        <bgColor indexed="64"/>
      </patternFill>
    </fill>
    <fill>
      <patternFill patternType="solid">
        <fgColor rgb="FFFF0000"/>
        <bgColor indexed="64"/>
      </patternFill>
    </fill>
  </fills>
  <borders count="13">
    <border>
      <left/>
      <right/>
      <top/>
      <bottom/>
      <diagonal/>
    </border>
    <border>
      <left/>
      <right/>
      <top/>
      <bottom style="medium">
        <color rgb="FF9DC3E6"/>
      </bottom>
      <diagonal/>
    </border>
    <border>
      <left/>
      <right/>
      <top style="double">
        <color rgb="FF5B9BD5"/>
      </top>
      <bottom style="thin">
        <color rgb="FF5B9BD5"/>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diagonal/>
    </border>
  </borders>
  <cellStyleXfs count="10">
    <xf numFmtId="0" fontId="0" fillId="0" borderId="0"/>
    <xf numFmtId="166" fontId="18" fillId="0" borderId="0" applyBorder="0" applyProtection="0"/>
    <xf numFmtId="0" fontId="1" fillId="0" borderId="0"/>
    <xf numFmtId="0" fontId="10" fillId="2" borderId="0" applyBorder="0" applyProtection="0"/>
    <xf numFmtId="0" fontId="1" fillId="0" borderId="0" applyBorder="0" applyProtection="0"/>
    <xf numFmtId="165" fontId="15" fillId="3" borderId="0" applyProtection="0"/>
    <xf numFmtId="0" fontId="16" fillId="0" borderId="1" applyProtection="0"/>
    <xf numFmtId="0" fontId="5" fillId="0" borderId="2" applyProtection="0"/>
    <xf numFmtId="0" fontId="10" fillId="2" borderId="0" applyBorder="0" applyProtection="0"/>
    <xf numFmtId="9" fontId="18" fillId="0" borderId="0" applyFont="0" applyFill="0" applyBorder="0" applyAlignment="0" applyProtection="0"/>
  </cellStyleXfs>
  <cellXfs count="166">
    <xf numFmtId="0" fontId="0" fillId="0" borderId="0" xfId="0"/>
    <xf numFmtId="0" fontId="2" fillId="0" borderId="3" xfId="2" applyFont="1" applyBorder="1"/>
    <xf numFmtId="0" fontId="2" fillId="0" borderId="0" xfId="2" applyFont="1"/>
    <xf numFmtId="0" fontId="2" fillId="0" borderId="4" xfId="2" applyFont="1" applyBorder="1"/>
    <xf numFmtId="3" fontId="3" fillId="0" borderId="3" xfId="0" applyNumberFormat="1" applyFont="1" applyBorder="1" applyAlignment="1">
      <alignment horizontal="center" vertical="center"/>
    </xf>
    <xf numFmtId="3" fontId="3" fillId="0" borderId="3" xfId="0" applyNumberFormat="1" applyFont="1" applyBorder="1" applyAlignment="1">
      <alignment horizontal="center" vertical="center" wrapText="1"/>
    </xf>
    <xf numFmtId="3" fontId="4" fillId="0" borderId="3" xfId="0" applyNumberFormat="1" applyFont="1" applyBorder="1" applyAlignment="1">
      <alignment vertical="center" wrapText="1"/>
    </xf>
    <xf numFmtId="3" fontId="5" fillId="0" borderId="3" xfId="2" applyNumberFormat="1" applyFont="1" applyBorder="1" applyAlignment="1">
      <alignment horizontal="center" vertical="center" wrapText="1"/>
    </xf>
    <xf numFmtId="3" fontId="6" fillId="0" borderId="3" xfId="2" applyNumberFormat="1" applyFont="1" applyBorder="1" applyAlignment="1">
      <alignment horizontal="center" vertical="center" wrapText="1"/>
    </xf>
    <xf numFmtId="3" fontId="5" fillId="0" borderId="5" xfId="2" applyNumberFormat="1" applyFont="1" applyBorder="1" applyAlignment="1">
      <alignment horizontal="center" vertical="center" wrapText="1"/>
    </xf>
    <xf numFmtId="3" fontId="5" fillId="0" borderId="0" xfId="2" applyNumberFormat="1" applyFont="1" applyAlignment="1">
      <alignment horizontal="center" vertical="center" wrapText="1"/>
    </xf>
    <xf numFmtId="3" fontId="0" fillId="0" borderId="0" xfId="0" applyNumberFormat="1"/>
    <xf numFmtId="3" fontId="4" fillId="0" borderId="0" xfId="0" applyNumberFormat="1" applyFont="1"/>
    <xf numFmtId="3" fontId="7" fillId="3" borderId="3" xfId="2" applyNumberFormat="1" applyFont="1" applyFill="1" applyBorder="1"/>
    <xf numFmtId="3" fontId="4" fillId="0" borderId="3" xfId="0" applyNumberFormat="1" applyFont="1" applyBorder="1"/>
    <xf numFmtId="3" fontId="8" fillId="0" borderId="3" xfId="0" applyNumberFormat="1" applyFont="1" applyBorder="1"/>
    <xf numFmtId="3" fontId="9" fillId="0" borderId="3" xfId="0" applyNumberFormat="1" applyFont="1" applyBorder="1"/>
    <xf numFmtId="3" fontId="4" fillId="4" borderId="3" xfId="2" applyNumberFormat="1" applyFont="1" applyFill="1" applyBorder="1"/>
    <xf numFmtId="3" fontId="4" fillId="4" borderId="5" xfId="2" applyNumberFormat="1" applyFont="1" applyFill="1" applyBorder="1"/>
    <xf numFmtId="3" fontId="4" fillId="0" borderId="3" xfId="3" applyNumberFormat="1" applyFont="1" applyFill="1" applyBorder="1" applyProtection="1"/>
    <xf numFmtId="164" fontId="0" fillId="0" borderId="0" xfId="0" applyNumberFormat="1"/>
    <xf numFmtId="3" fontId="8" fillId="0" borderId="3" xfId="2" applyNumberFormat="1" applyFont="1" applyBorder="1"/>
    <xf numFmtId="165" fontId="0" fillId="0" borderId="0" xfId="0" applyNumberFormat="1"/>
    <xf numFmtId="3" fontId="4" fillId="0" borderId="3" xfId="2" applyNumberFormat="1" applyFont="1" applyBorder="1"/>
    <xf numFmtId="4" fontId="11" fillId="5" borderId="3" xfId="0" applyNumberFormat="1" applyFont="1" applyFill="1" applyBorder="1" applyAlignment="1">
      <alignment horizontal="right" vertical="center"/>
    </xf>
    <xf numFmtId="3" fontId="12" fillId="3" borderId="6" xfId="2" applyNumberFormat="1" applyFont="1" applyFill="1" applyBorder="1"/>
    <xf numFmtId="3" fontId="12" fillId="3" borderId="7" xfId="2" applyNumberFormat="1" applyFont="1" applyFill="1" applyBorder="1"/>
    <xf numFmtId="3" fontId="12" fillId="3" borderId="3" xfId="2" applyNumberFormat="1" applyFont="1" applyFill="1" applyBorder="1"/>
    <xf numFmtId="3" fontId="3" fillId="6" borderId="3" xfId="4" applyNumberFormat="1" applyFont="1" applyFill="1" applyBorder="1" applyProtection="1"/>
    <xf numFmtId="3" fontId="5" fillId="6" borderId="3" xfId="4" applyNumberFormat="1" applyFont="1" applyFill="1" applyBorder="1" applyProtection="1"/>
    <xf numFmtId="3" fontId="3" fillId="6" borderId="5" xfId="4" applyNumberFormat="1" applyFont="1" applyFill="1" applyBorder="1" applyProtection="1"/>
    <xf numFmtId="3" fontId="4" fillId="0" borderId="3" xfId="4" applyNumberFormat="1" applyFont="1" applyBorder="1" applyAlignment="1" applyProtection="1">
      <alignment horizontal="right"/>
    </xf>
    <xf numFmtId="3" fontId="8" fillId="0" borderId="3" xfId="4" applyNumberFormat="1" applyFont="1" applyBorder="1" applyProtection="1"/>
    <xf numFmtId="3" fontId="4" fillId="0" borderId="3" xfId="1" applyNumberFormat="1" applyFont="1" applyBorder="1" applyProtection="1"/>
    <xf numFmtId="3" fontId="8" fillId="0" borderId="3" xfId="1" applyNumberFormat="1" applyFont="1" applyBorder="1" applyProtection="1"/>
    <xf numFmtId="3" fontId="4" fillId="0" borderId="3" xfId="1" applyNumberFormat="1" applyFont="1" applyBorder="1" applyAlignment="1" applyProtection="1">
      <alignment wrapText="1"/>
    </xf>
    <xf numFmtId="3" fontId="8" fillId="0" borderId="3" xfId="1" applyNumberFormat="1" applyFont="1" applyBorder="1" applyAlignment="1" applyProtection="1">
      <alignment wrapText="1"/>
    </xf>
    <xf numFmtId="0" fontId="13" fillId="0" borderId="0" xfId="0" applyFont="1"/>
    <xf numFmtId="3" fontId="4" fillId="0" borderId="3" xfId="4" applyNumberFormat="1" applyFont="1" applyBorder="1" applyAlignment="1" applyProtection="1">
      <alignment horizontal="right" wrapText="1"/>
    </xf>
    <xf numFmtId="167" fontId="0" fillId="0" borderId="0" xfId="0" applyNumberFormat="1"/>
    <xf numFmtId="3" fontId="4" fillId="0" borderId="0" xfId="0" applyNumberFormat="1" applyFont="1" applyAlignment="1">
      <alignment wrapText="1"/>
    </xf>
    <xf numFmtId="3" fontId="8" fillId="4" borderId="3" xfId="2" applyNumberFormat="1" applyFont="1" applyFill="1" applyBorder="1"/>
    <xf numFmtId="3" fontId="4" fillId="0" borderId="3" xfId="4" applyNumberFormat="1" applyFont="1" applyBorder="1" applyProtection="1"/>
    <xf numFmtId="3" fontId="5" fillId="0" borderId="3" xfId="2" applyNumberFormat="1" applyFont="1" applyBorder="1"/>
    <xf numFmtId="3" fontId="8" fillId="0" borderId="3" xfId="2" applyNumberFormat="1" applyFont="1" applyBorder="1" applyAlignment="1">
      <alignment wrapText="1"/>
    </xf>
    <xf numFmtId="3" fontId="5" fillId="6" borderId="5" xfId="4" applyNumberFormat="1" applyFont="1" applyFill="1" applyBorder="1" applyProtection="1"/>
    <xf numFmtId="3" fontId="9" fillId="0" borderId="3" xfId="4" applyNumberFormat="1" applyFont="1" applyBorder="1" applyAlignment="1" applyProtection="1">
      <alignment horizontal="right"/>
    </xf>
    <xf numFmtId="3" fontId="3" fillId="6" borderId="8" xfId="4" applyNumberFormat="1" applyFont="1" applyFill="1" applyBorder="1" applyProtection="1"/>
    <xf numFmtId="3" fontId="4" fillId="4" borderId="3" xfId="1" applyNumberFormat="1" applyFont="1" applyFill="1" applyBorder="1" applyProtection="1"/>
    <xf numFmtId="3" fontId="14" fillId="0" borderId="3" xfId="2" applyNumberFormat="1" applyFont="1" applyBorder="1"/>
    <xf numFmtId="3" fontId="3" fillId="7" borderId="9" xfId="4" applyNumberFormat="1" applyFont="1" applyFill="1" applyBorder="1" applyAlignment="1" applyProtection="1">
      <alignment horizontal="right"/>
    </xf>
    <xf numFmtId="3" fontId="3" fillId="7" borderId="10" xfId="4" applyNumberFormat="1" applyFont="1" applyFill="1" applyBorder="1" applyAlignment="1" applyProtection="1">
      <alignment horizontal="right"/>
    </xf>
    <xf numFmtId="3" fontId="3" fillId="7" borderId="3" xfId="4" applyNumberFormat="1" applyFont="1" applyFill="1" applyBorder="1" applyAlignment="1" applyProtection="1">
      <alignment horizontal="right"/>
    </xf>
    <xf numFmtId="3" fontId="5" fillId="8" borderId="3" xfId="4" applyNumberFormat="1" applyFont="1" applyFill="1" applyBorder="1" applyAlignment="1" applyProtection="1">
      <alignment horizontal="right"/>
    </xf>
    <xf numFmtId="3" fontId="5" fillId="8" borderId="3" xfId="4" applyNumberFormat="1" applyFont="1" applyFill="1" applyBorder="1" applyProtection="1"/>
    <xf numFmtId="3" fontId="5" fillId="8" borderId="5" xfId="4" applyNumberFormat="1" applyFont="1" applyFill="1" applyBorder="1" applyProtection="1"/>
    <xf numFmtId="3" fontId="0" fillId="0" borderId="11" xfId="0" applyNumberFormat="1" applyBorder="1"/>
    <xf numFmtId="0" fontId="0" fillId="0" borderId="3" xfId="0" applyBorder="1"/>
    <xf numFmtId="3" fontId="3" fillId="0" borderId="0" xfId="4" applyNumberFormat="1" applyFont="1" applyBorder="1" applyAlignment="1" applyProtection="1">
      <alignment wrapText="1"/>
    </xf>
    <xf numFmtId="3" fontId="3" fillId="0" borderId="3" xfId="4" applyNumberFormat="1" applyFont="1" applyBorder="1" applyAlignment="1" applyProtection="1">
      <alignment wrapText="1"/>
    </xf>
    <xf numFmtId="0" fontId="3" fillId="0" borderId="0" xfId="0" applyFont="1"/>
    <xf numFmtId="0" fontId="4" fillId="0" borderId="0" xfId="0" applyFont="1"/>
    <xf numFmtId="0" fontId="8" fillId="0" borderId="0" xfId="2" applyFont="1"/>
    <xf numFmtId="0" fontId="8" fillId="4" borderId="0" xfId="2" applyFont="1" applyFill="1"/>
    <xf numFmtId="0" fontId="8" fillId="4" borderId="3" xfId="2" applyFont="1" applyFill="1" applyBorder="1"/>
    <xf numFmtId="0" fontId="0" fillId="4" borderId="0" xfId="0" applyFill="1"/>
    <xf numFmtId="0" fontId="2" fillId="4" borderId="0" xfId="2" applyFont="1" applyFill="1"/>
    <xf numFmtId="0" fontId="2" fillId="4" borderId="3" xfId="2" applyFont="1" applyFill="1" applyBorder="1"/>
    <xf numFmtId="166" fontId="18" fillId="0" borderId="0" xfId="1" applyBorder="1" applyProtection="1"/>
    <xf numFmtId="166" fontId="0" fillId="0" borderId="0" xfId="0" applyNumberFormat="1"/>
    <xf numFmtId="0" fontId="17" fillId="0" borderId="0" xfId="0" applyFont="1"/>
    <xf numFmtId="169" fontId="0" fillId="0" borderId="0" xfId="0" applyNumberFormat="1"/>
    <xf numFmtId="169" fontId="2" fillId="0" borderId="0" xfId="2" applyNumberFormat="1" applyFont="1"/>
    <xf numFmtId="0" fontId="0" fillId="0" borderId="0" xfId="0" applyAlignment="1">
      <alignment wrapText="1"/>
    </xf>
    <xf numFmtId="167" fontId="0" fillId="0" borderId="0" xfId="0" applyNumberFormat="1" applyAlignment="1">
      <alignment wrapText="1"/>
    </xf>
    <xf numFmtId="0" fontId="6" fillId="0" borderId="0" xfId="0" applyFont="1"/>
    <xf numFmtId="3" fontId="21" fillId="11" borderId="3" xfId="2" applyNumberFormat="1" applyFont="1" applyFill="1" applyBorder="1" applyAlignment="1">
      <alignment horizontal="center" vertical="center" wrapText="1"/>
    </xf>
    <xf numFmtId="3" fontId="23" fillId="0" borderId="0" xfId="0" applyNumberFormat="1" applyFont="1"/>
    <xf numFmtId="3" fontId="20" fillId="0" borderId="0" xfId="0" applyNumberFormat="1" applyFont="1" applyAlignment="1">
      <alignment wrapText="1"/>
    </xf>
    <xf numFmtId="169" fontId="23" fillId="0" borderId="0" xfId="0" applyNumberFormat="1" applyFont="1"/>
    <xf numFmtId="165" fontId="24" fillId="10" borderId="0" xfId="5" applyFont="1" applyFill="1" applyProtection="1"/>
    <xf numFmtId="3" fontId="20" fillId="0" borderId="0" xfId="0" applyNumberFormat="1" applyFont="1"/>
    <xf numFmtId="3" fontId="20" fillId="0" borderId="3" xfId="0" applyNumberFormat="1" applyFont="1" applyBorder="1"/>
    <xf numFmtId="168" fontId="20" fillId="0" borderId="3" xfId="0" applyNumberFormat="1" applyFont="1" applyBorder="1"/>
    <xf numFmtId="168" fontId="20" fillId="0" borderId="3" xfId="2" applyNumberFormat="1" applyFont="1" applyBorder="1"/>
    <xf numFmtId="168" fontId="26" fillId="0" borderId="3" xfId="0" applyNumberFormat="1" applyFont="1" applyBorder="1"/>
    <xf numFmtId="3" fontId="20" fillId="4" borderId="3" xfId="2" applyNumberFormat="1" applyFont="1" applyFill="1" applyBorder="1" applyAlignment="1">
      <alignment wrapText="1"/>
    </xf>
    <xf numFmtId="168" fontId="20" fillId="4" borderId="3" xfId="2" applyNumberFormat="1" applyFont="1" applyFill="1" applyBorder="1"/>
    <xf numFmtId="168" fontId="20" fillId="0" borderId="3" xfId="3" applyNumberFormat="1" applyFont="1" applyFill="1" applyBorder="1" applyProtection="1"/>
    <xf numFmtId="168" fontId="1" fillId="0" borderId="3" xfId="2" applyNumberFormat="1" applyBorder="1"/>
    <xf numFmtId="3" fontId="20" fillId="0" borderId="7" xfId="0" applyNumberFormat="1" applyFont="1" applyBorder="1"/>
    <xf numFmtId="169" fontId="23" fillId="0" borderId="7" xfId="0" applyNumberFormat="1" applyFont="1" applyBorder="1"/>
    <xf numFmtId="3" fontId="19" fillId="0" borderId="0" xfId="0" applyNumberFormat="1" applyFont="1"/>
    <xf numFmtId="169" fontId="27" fillId="0" borderId="0" xfId="0" applyNumberFormat="1" applyFont="1"/>
    <xf numFmtId="9" fontId="23" fillId="0" borderId="0" xfId="9" applyFont="1"/>
    <xf numFmtId="3" fontId="21" fillId="0" borderId="2" xfId="7" applyNumberFormat="1" applyFont="1" applyProtection="1"/>
    <xf numFmtId="168" fontId="21" fillId="0" borderId="2" xfId="7" applyNumberFormat="1" applyFont="1" applyProtection="1"/>
    <xf numFmtId="165" fontId="24" fillId="12" borderId="0" xfId="5" applyFont="1" applyFill="1" applyProtection="1"/>
    <xf numFmtId="168" fontId="24" fillId="12" borderId="0" xfId="5" applyNumberFormat="1" applyFont="1" applyFill="1" applyProtection="1"/>
    <xf numFmtId="168" fontId="24" fillId="10" borderId="0" xfId="5" applyNumberFormat="1" applyFont="1" applyFill="1" applyProtection="1"/>
    <xf numFmtId="168" fontId="19" fillId="9" borderId="3" xfId="4" applyNumberFormat="1" applyFont="1" applyFill="1" applyBorder="1" applyProtection="1"/>
    <xf numFmtId="3" fontId="20" fillId="0" borderId="3" xfId="4" applyNumberFormat="1" applyFont="1" applyBorder="1" applyAlignment="1" applyProtection="1">
      <alignment horizontal="right"/>
    </xf>
    <xf numFmtId="168" fontId="1" fillId="0" borderId="3" xfId="1" applyNumberFormat="1" applyFont="1" applyBorder="1" applyProtection="1"/>
    <xf numFmtId="168" fontId="20" fillId="4" borderId="5" xfId="2" applyNumberFormat="1" applyFont="1" applyFill="1" applyBorder="1"/>
    <xf numFmtId="168" fontId="1" fillId="0" borderId="3" xfId="1" applyNumberFormat="1" applyFont="1" applyBorder="1" applyAlignment="1" applyProtection="1">
      <alignment wrapText="1"/>
    </xf>
    <xf numFmtId="3" fontId="20" fillId="0" borderId="3" xfId="4" applyNumberFormat="1" applyFont="1" applyBorder="1" applyAlignment="1" applyProtection="1">
      <alignment horizontal="right" wrapText="1"/>
    </xf>
    <xf numFmtId="168" fontId="20" fillId="0" borderId="3" xfId="1" applyNumberFormat="1" applyFont="1" applyBorder="1" applyProtection="1"/>
    <xf numFmtId="168" fontId="1" fillId="0" borderId="3" xfId="0" applyNumberFormat="1" applyFont="1" applyBorder="1"/>
    <xf numFmtId="168" fontId="19" fillId="9" borderId="3" xfId="4" applyNumberFormat="1" applyFont="1" applyFill="1" applyBorder="1" applyAlignment="1" applyProtection="1">
      <alignment wrapText="1"/>
    </xf>
    <xf numFmtId="168" fontId="19" fillId="0" borderId="5" xfId="4" applyNumberFormat="1" applyFont="1" applyBorder="1" applyProtection="1"/>
    <xf numFmtId="3" fontId="19" fillId="6" borderId="3" xfId="4" applyNumberFormat="1" applyFont="1" applyFill="1" applyBorder="1" applyAlignment="1" applyProtection="1">
      <alignment wrapText="1"/>
    </xf>
    <xf numFmtId="168" fontId="1" fillId="0" borderId="3" xfId="2" applyNumberFormat="1" applyBorder="1" applyAlignment="1">
      <alignment wrapText="1"/>
    </xf>
    <xf numFmtId="168" fontId="20" fillId="0" borderId="3" xfId="0" applyNumberFormat="1" applyFont="1" applyBorder="1" applyAlignment="1">
      <alignment horizontal="right"/>
    </xf>
    <xf numFmtId="168" fontId="20" fillId="0" borderId="0" xfId="0" applyNumberFormat="1" applyFont="1"/>
    <xf numFmtId="0" fontId="28" fillId="0" borderId="0" xfId="2" applyFont="1"/>
    <xf numFmtId="3" fontId="21" fillId="6" borderId="3" xfId="4" applyNumberFormat="1" applyFont="1" applyFill="1" applyBorder="1" applyAlignment="1" applyProtection="1">
      <alignment wrapText="1"/>
    </xf>
    <xf numFmtId="168" fontId="1" fillId="4" borderId="3" xfId="2" applyNumberFormat="1" applyFill="1" applyBorder="1"/>
    <xf numFmtId="3" fontId="19" fillId="6" borderId="8" xfId="4" applyNumberFormat="1" applyFont="1" applyFill="1" applyBorder="1" applyProtection="1"/>
    <xf numFmtId="3" fontId="25" fillId="0" borderId="0" xfId="0" applyNumberFormat="1" applyFont="1" applyAlignment="1">
      <alignment horizontal="center" wrapText="1"/>
    </xf>
    <xf numFmtId="168" fontId="20" fillId="4" borderId="3" xfId="2" applyNumberFormat="1" applyFont="1" applyFill="1" applyBorder="1" applyAlignment="1">
      <alignment horizontal="right"/>
    </xf>
    <xf numFmtId="3" fontId="21" fillId="8" borderId="3" xfId="4" applyNumberFormat="1" applyFont="1" applyFill="1" applyBorder="1" applyAlignment="1" applyProtection="1">
      <alignment wrapText="1"/>
    </xf>
    <xf numFmtId="3" fontId="19" fillId="0" borderId="12" xfId="4" applyNumberFormat="1" applyFont="1" applyBorder="1" applyAlignment="1" applyProtection="1">
      <alignment wrapText="1"/>
    </xf>
    <xf numFmtId="3" fontId="19" fillId="0" borderId="0" xfId="4" applyNumberFormat="1" applyFont="1" applyBorder="1" applyAlignment="1" applyProtection="1">
      <alignment wrapText="1"/>
    </xf>
    <xf numFmtId="3" fontId="23" fillId="0" borderId="11" xfId="0" applyNumberFormat="1" applyFont="1" applyBorder="1"/>
    <xf numFmtId="169" fontId="23" fillId="0" borderId="3" xfId="0" applyNumberFormat="1" applyFont="1" applyBorder="1"/>
    <xf numFmtId="3" fontId="19" fillId="13" borderId="3" xfId="4" applyNumberFormat="1" applyFont="1" applyFill="1" applyBorder="1" applyProtection="1"/>
    <xf numFmtId="168" fontId="19" fillId="13" borderId="3" xfId="4" applyNumberFormat="1" applyFont="1" applyFill="1" applyBorder="1" applyProtection="1"/>
    <xf numFmtId="168" fontId="21" fillId="13" borderId="3" xfId="4" applyNumberFormat="1" applyFont="1" applyFill="1" applyBorder="1" applyProtection="1"/>
    <xf numFmtId="168" fontId="19" fillId="13" borderId="5" xfId="4" applyNumberFormat="1" applyFont="1" applyFill="1" applyBorder="1" applyProtection="1"/>
    <xf numFmtId="3" fontId="22" fillId="15" borderId="3" xfId="4" applyNumberFormat="1" applyFont="1" applyFill="1" applyBorder="1" applyAlignment="1" applyProtection="1">
      <alignment horizontal="right"/>
    </xf>
    <xf numFmtId="168" fontId="22" fillId="15" borderId="3" xfId="4" applyNumberFormat="1" applyFont="1" applyFill="1" applyBorder="1" applyProtection="1"/>
    <xf numFmtId="3" fontId="22" fillId="14" borderId="9" xfId="4" applyNumberFormat="1" applyFont="1" applyFill="1" applyBorder="1" applyAlignment="1" applyProtection="1">
      <alignment horizontal="right"/>
    </xf>
    <xf numFmtId="168" fontId="22" fillId="14" borderId="9" xfId="4" applyNumberFormat="1" applyFont="1" applyFill="1" applyBorder="1" applyAlignment="1" applyProtection="1">
      <alignment horizontal="right"/>
    </xf>
    <xf numFmtId="3" fontId="22" fillId="7" borderId="3" xfId="4" applyNumberFormat="1" applyFont="1" applyFill="1" applyBorder="1" applyAlignment="1" applyProtection="1">
      <alignment horizontal="right" wrapText="1"/>
    </xf>
    <xf numFmtId="3" fontId="29" fillId="0" borderId="0" xfId="0" applyNumberFormat="1" applyFont="1"/>
    <xf numFmtId="3" fontId="30" fillId="0" borderId="0" xfId="0" applyNumberFormat="1" applyFont="1"/>
    <xf numFmtId="169" fontId="29" fillId="0" borderId="0" xfId="0" applyNumberFormat="1" applyFont="1"/>
    <xf numFmtId="0" fontId="31" fillId="0" borderId="3" xfId="0" applyFont="1" applyBorder="1"/>
    <xf numFmtId="0" fontId="31" fillId="0" borderId="0" xfId="0" applyFont="1"/>
    <xf numFmtId="168" fontId="32" fillId="0" borderId="5" xfId="4" applyNumberFormat="1" applyFont="1" applyBorder="1" applyProtection="1"/>
    <xf numFmtId="3" fontId="19" fillId="0" borderId="12" xfId="4" applyNumberFormat="1" applyFont="1" applyBorder="1" applyAlignment="1" applyProtection="1">
      <alignment horizontal="center" wrapText="1"/>
    </xf>
    <xf numFmtId="3" fontId="33" fillId="16" borderId="3" xfId="0" applyNumberFormat="1" applyFont="1" applyFill="1" applyBorder="1" applyAlignment="1">
      <alignment horizontal="center" vertical="center"/>
    </xf>
    <xf numFmtId="3" fontId="33" fillId="16" borderId="3" xfId="0" applyNumberFormat="1" applyFont="1" applyFill="1" applyBorder="1" applyAlignment="1">
      <alignment horizontal="center" vertical="center" wrapText="1"/>
    </xf>
    <xf numFmtId="3" fontId="33" fillId="16" borderId="3" xfId="2" applyNumberFormat="1" applyFont="1" applyFill="1" applyBorder="1" applyAlignment="1">
      <alignment horizontal="center" vertical="center" wrapText="1"/>
    </xf>
    <xf numFmtId="3" fontId="33" fillId="16" borderId="5" xfId="2" applyNumberFormat="1" applyFont="1" applyFill="1" applyBorder="1" applyAlignment="1">
      <alignment horizontal="center" vertical="center" wrapText="1"/>
    </xf>
    <xf numFmtId="165" fontId="22" fillId="12" borderId="0" xfId="5" applyFont="1" applyFill="1" applyProtection="1"/>
    <xf numFmtId="3" fontId="19" fillId="13" borderId="3" xfId="4" applyNumberFormat="1" applyFont="1" applyFill="1" applyBorder="1" applyAlignment="1" applyProtection="1">
      <alignment wrapText="1"/>
    </xf>
    <xf numFmtId="3" fontId="34" fillId="17" borderId="3" xfId="0" applyNumberFormat="1" applyFont="1" applyFill="1" applyBorder="1" applyAlignment="1">
      <alignment horizontal="center" vertical="center"/>
    </xf>
    <xf numFmtId="3" fontId="34" fillId="17" borderId="3" xfId="0" applyNumberFormat="1" applyFont="1" applyFill="1" applyBorder="1" applyAlignment="1">
      <alignment horizontal="center" vertical="center" wrapText="1"/>
    </xf>
    <xf numFmtId="3" fontId="19" fillId="6" borderId="0" xfId="4" applyNumberFormat="1" applyFont="1" applyFill="1" applyBorder="1" applyProtection="1"/>
    <xf numFmtId="168" fontId="32" fillId="0" borderId="0" xfId="4" applyNumberFormat="1" applyFont="1" applyBorder="1" applyProtection="1"/>
    <xf numFmtId="3" fontId="8" fillId="0" borderId="5" xfId="1" applyNumberFormat="1" applyFont="1" applyBorder="1" applyProtection="1"/>
    <xf numFmtId="3" fontId="8" fillId="0" borderId="5" xfId="1" applyNumberFormat="1" applyFont="1" applyBorder="1" applyAlignment="1" applyProtection="1">
      <alignment wrapText="1"/>
    </xf>
    <xf numFmtId="3" fontId="4" fillId="0" borderId="5" xfId="1" applyNumberFormat="1" applyFont="1" applyBorder="1" applyProtection="1"/>
    <xf numFmtId="3" fontId="8" fillId="0" borderId="5" xfId="2" applyNumberFormat="1" applyFont="1" applyBorder="1"/>
    <xf numFmtId="3" fontId="8" fillId="4" borderId="5" xfId="2" applyNumberFormat="1" applyFont="1" applyFill="1" applyBorder="1"/>
    <xf numFmtId="3" fontId="8" fillId="0" borderId="5" xfId="2" applyNumberFormat="1" applyFont="1" applyBorder="1" applyAlignment="1">
      <alignment wrapText="1"/>
    </xf>
    <xf numFmtId="166" fontId="18" fillId="0" borderId="3" xfId="1" applyBorder="1"/>
    <xf numFmtId="3" fontId="20" fillId="18" borderId="3" xfId="4" applyNumberFormat="1" applyFont="1" applyFill="1" applyBorder="1" applyAlignment="1" applyProtection="1">
      <alignment horizontal="right"/>
    </xf>
    <xf numFmtId="168" fontId="20" fillId="18" borderId="3" xfId="0" applyNumberFormat="1" applyFont="1" applyFill="1" applyBorder="1"/>
    <xf numFmtId="3" fontId="9" fillId="0" borderId="3" xfId="0" applyNumberFormat="1" applyFont="1" applyBorder="1" applyAlignment="1">
      <alignment horizontal="center" wrapText="1"/>
    </xf>
    <xf numFmtId="3" fontId="9" fillId="0" borderId="0" xfId="0" applyNumberFormat="1" applyFont="1" applyAlignment="1">
      <alignment horizontal="center" wrapText="1"/>
    </xf>
    <xf numFmtId="3" fontId="4" fillId="0" borderId="3" xfId="0" applyNumberFormat="1" applyFont="1" applyBorder="1" applyAlignment="1">
      <alignment horizontal="center" vertical="center" wrapText="1"/>
    </xf>
    <xf numFmtId="3" fontId="20" fillId="0" borderId="0" xfId="0" applyNumberFormat="1" applyFont="1" applyAlignment="1">
      <alignment horizontal="center" wrapText="1"/>
    </xf>
    <xf numFmtId="0" fontId="0" fillId="0" borderId="0" xfId="0" applyAlignment="1">
      <alignment horizontal="center" wrapText="1"/>
    </xf>
    <xf numFmtId="3" fontId="25" fillId="0" borderId="0" xfId="0" applyNumberFormat="1" applyFont="1" applyAlignment="1">
      <alignment horizontal="center" wrapText="1"/>
    </xf>
  </cellXfs>
  <cellStyles count="10">
    <cellStyle name="Currency" xfId="1" builtinId="4"/>
    <cellStyle name="Excel Built-in Bad" xfId="8"/>
    <cellStyle name="Excel Built-in Bad 1" xfId="3"/>
    <cellStyle name="Excel Built-in Explanatory Text" xfId="4"/>
    <cellStyle name="Excel Built-in Heading 2" xfId="5"/>
    <cellStyle name="Excel Built-in Heading 3" xfId="6"/>
    <cellStyle name="Excel Built-in Total" xfId="7"/>
    <cellStyle name="Normal" xfId="0" builtinId="0"/>
    <cellStyle name="Normal 2" xfId="2"/>
    <cellStyle name="Percent" xfId="9"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C0C0C0"/>
      <rgbColor rgb="FF808080"/>
      <rgbColor rgb="FF5B9BD5"/>
      <rgbColor rgb="FF993366"/>
      <rgbColor rgb="FFF4F5F8"/>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DC3E6"/>
      <rgbColor rgb="FFFF99CC"/>
      <rgbColor rgb="FFCC99FF"/>
      <rgbColor rgb="FFFFC7CE"/>
      <rgbColor rgb="FF3366FF"/>
      <rgbColor rgb="FF66FFFF"/>
      <rgbColor rgb="FF92D050"/>
      <rgbColor rgb="FFFFCC00"/>
      <rgbColor rgb="FFFF9900"/>
      <rgbColor rgb="FFFF950E"/>
      <rgbColor rgb="FF44546A"/>
      <rgbColor rgb="FF969696"/>
      <rgbColor rgb="FF002060"/>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mruColors>
      <color rgb="FF721C68"/>
      <color rgb="FFE86930"/>
      <color rgb="FF007CB4"/>
      <color rgb="FFE2CFF1"/>
      <color rgb="FFC22681"/>
      <color rgb="FF0045D0"/>
      <color rgb="FFD1B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56520</xdr:colOff>
      <xdr:row>46</xdr:row>
      <xdr:rowOff>75600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10076040" cy="9524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56520</xdr:colOff>
      <xdr:row>46</xdr:row>
      <xdr:rowOff>75600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10076040" cy="9524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56520</xdr:colOff>
      <xdr:row>46</xdr:row>
      <xdr:rowOff>75600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10076040" cy="9524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56520</xdr:colOff>
      <xdr:row>46</xdr:row>
      <xdr:rowOff>75600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10076040" cy="9524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56520</xdr:colOff>
      <xdr:row>46</xdr:row>
      <xdr:rowOff>75600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10076040" cy="9524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56520</xdr:colOff>
      <xdr:row>46</xdr:row>
      <xdr:rowOff>75600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10076040" cy="9524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56880</xdr:colOff>
      <xdr:row>46</xdr:row>
      <xdr:rowOff>75960</xdr:rowOff>
    </xdr:to>
    <xdr:sp macro="" textlink="">
      <xdr:nvSpPr>
        <xdr:cNvPr id="14" name="CustomShape 1" hidden="1">
          <a:extLst>
            <a:ext uri="{FF2B5EF4-FFF2-40B4-BE49-F238E27FC236}">
              <a16:creationId xmlns:a16="http://schemas.microsoft.com/office/drawing/2014/main" id="{00000000-0008-0000-0000-00000E000000}"/>
            </a:ext>
          </a:extLst>
        </xdr:cNvPr>
        <xdr:cNvSpPr/>
      </xdr:nvSpPr>
      <xdr:spPr>
        <a:xfrm>
          <a:off x="0" y="0"/>
          <a:ext cx="1007640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56880</xdr:colOff>
      <xdr:row>46</xdr:row>
      <xdr:rowOff>75960</xdr:rowOff>
    </xdr:to>
    <xdr:sp macro="" textlink="">
      <xdr:nvSpPr>
        <xdr:cNvPr id="15" name="CustomShape 1" hidden="1">
          <a:extLst>
            <a:ext uri="{FF2B5EF4-FFF2-40B4-BE49-F238E27FC236}">
              <a16:creationId xmlns:a16="http://schemas.microsoft.com/office/drawing/2014/main" id="{00000000-0008-0000-0000-00000F000000}"/>
            </a:ext>
          </a:extLst>
        </xdr:cNvPr>
        <xdr:cNvSpPr/>
      </xdr:nvSpPr>
      <xdr:spPr>
        <a:xfrm>
          <a:off x="0" y="0"/>
          <a:ext cx="1007640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56880</xdr:colOff>
      <xdr:row>46</xdr:row>
      <xdr:rowOff>75960</xdr:rowOff>
    </xdr:to>
    <xdr:sp macro="" textlink="">
      <xdr:nvSpPr>
        <xdr:cNvPr id="16" name="CustomShape 1" hidden="1">
          <a:extLst>
            <a:ext uri="{FF2B5EF4-FFF2-40B4-BE49-F238E27FC236}">
              <a16:creationId xmlns:a16="http://schemas.microsoft.com/office/drawing/2014/main" id="{00000000-0008-0000-0000-000010000000}"/>
            </a:ext>
          </a:extLst>
        </xdr:cNvPr>
        <xdr:cNvSpPr/>
      </xdr:nvSpPr>
      <xdr:spPr>
        <a:xfrm>
          <a:off x="0" y="0"/>
          <a:ext cx="1007640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56880</xdr:colOff>
      <xdr:row>46</xdr:row>
      <xdr:rowOff>75960</xdr:rowOff>
    </xdr:to>
    <xdr:sp macro="" textlink="">
      <xdr:nvSpPr>
        <xdr:cNvPr id="17" name="CustomShape 1" hidden="1">
          <a:extLst>
            <a:ext uri="{FF2B5EF4-FFF2-40B4-BE49-F238E27FC236}">
              <a16:creationId xmlns:a16="http://schemas.microsoft.com/office/drawing/2014/main" id="{00000000-0008-0000-0000-000011000000}"/>
            </a:ext>
          </a:extLst>
        </xdr:cNvPr>
        <xdr:cNvSpPr/>
      </xdr:nvSpPr>
      <xdr:spPr>
        <a:xfrm>
          <a:off x="0" y="0"/>
          <a:ext cx="1007640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56880</xdr:colOff>
      <xdr:row>46</xdr:row>
      <xdr:rowOff>75960</xdr:rowOff>
    </xdr:to>
    <xdr:sp macro="" textlink="">
      <xdr:nvSpPr>
        <xdr:cNvPr id="18" name="CustomShape 1" hidden="1">
          <a:extLst>
            <a:ext uri="{FF2B5EF4-FFF2-40B4-BE49-F238E27FC236}">
              <a16:creationId xmlns:a16="http://schemas.microsoft.com/office/drawing/2014/main" id="{00000000-0008-0000-0000-000012000000}"/>
            </a:ext>
          </a:extLst>
        </xdr:cNvPr>
        <xdr:cNvSpPr/>
      </xdr:nvSpPr>
      <xdr:spPr>
        <a:xfrm>
          <a:off x="0" y="0"/>
          <a:ext cx="1007640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56880</xdr:colOff>
      <xdr:row>46</xdr:row>
      <xdr:rowOff>75960</xdr:rowOff>
    </xdr:to>
    <xdr:sp macro="" textlink="">
      <xdr:nvSpPr>
        <xdr:cNvPr id="19" name="CustomShape 1" hidden="1">
          <a:extLst>
            <a:ext uri="{FF2B5EF4-FFF2-40B4-BE49-F238E27FC236}">
              <a16:creationId xmlns:a16="http://schemas.microsoft.com/office/drawing/2014/main" id="{00000000-0008-0000-0000-000013000000}"/>
            </a:ext>
          </a:extLst>
        </xdr:cNvPr>
        <xdr:cNvSpPr/>
      </xdr:nvSpPr>
      <xdr:spPr>
        <a:xfrm>
          <a:off x="0" y="0"/>
          <a:ext cx="1007640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57150</xdr:colOff>
      <xdr:row>46</xdr:row>
      <xdr:rowOff>76200</xdr:rowOff>
    </xdr:to>
    <xdr:sp macro="" textlink="">
      <xdr:nvSpPr>
        <xdr:cNvPr id="1036" name="_x0000_t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034" name="_x0000_t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032" name="_x0000_t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030" name="_x0000_t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028" name="_x0000_t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026" name="_x0000_t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20" name="AutoShape 12">
          <a:extLst>
            <a:ext uri="{FF2B5EF4-FFF2-40B4-BE49-F238E27FC236}">
              <a16:creationId xmlns:a16="http://schemas.microsoft.com/office/drawing/2014/main" id="{00000000-0008-0000-0000-00001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21" name="AutoShape 10">
          <a:extLst>
            <a:ext uri="{FF2B5EF4-FFF2-40B4-BE49-F238E27FC236}">
              <a16:creationId xmlns:a16="http://schemas.microsoft.com/office/drawing/2014/main" id="{00000000-0008-0000-0000-00001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22" name="AutoShape 8">
          <a:extLst>
            <a:ext uri="{FF2B5EF4-FFF2-40B4-BE49-F238E27FC236}">
              <a16:creationId xmlns:a16="http://schemas.microsoft.com/office/drawing/2014/main" id="{00000000-0008-0000-0000-00001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23" name="AutoShape 6">
          <a:extLst>
            <a:ext uri="{FF2B5EF4-FFF2-40B4-BE49-F238E27FC236}">
              <a16:creationId xmlns:a16="http://schemas.microsoft.com/office/drawing/2014/main" id="{00000000-0008-0000-0000-00001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24" name="AutoShape 4">
          <a:extLst>
            <a:ext uri="{FF2B5EF4-FFF2-40B4-BE49-F238E27FC236}">
              <a16:creationId xmlns:a16="http://schemas.microsoft.com/office/drawing/2014/main" id="{00000000-0008-0000-0000-00001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25" name="AutoShape 2">
          <a:extLst>
            <a:ext uri="{FF2B5EF4-FFF2-40B4-BE49-F238E27FC236}">
              <a16:creationId xmlns:a16="http://schemas.microsoft.com/office/drawing/2014/main" id="{00000000-0008-0000-0000-00001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26" name="AutoShape 12">
          <a:extLst>
            <a:ext uri="{FF2B5EF4-FFF2-40B4-BE49-F238E27FC236}">
              <a16:creationId xmlns:a16="http://schemas.microsoft.com/office/drawing/2014/main" id="{00000000-0008-0000-0000-00001A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27" name="AutoShape 10">
          <a:extLst>
            <a:ext uri="{FF2B5EF4-FFF2-40B4-BE49-F238E27FC236}">
              <a16:creationId xmlns:a16="http://schemas.microsoft.com/office/drawing/2014/main" id="{00000000-0008-0000-0000-00001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28" name="AutoShape 8">
          <a:extLst>
            <a:ext uri="{FF2B5EF4-FFF2-40B4-BE49-F238E27FC236}">
              <a16:creationId xmlns:a16="http://schemas.microsoft.com/office/drawing/2014/main" id="{00000000-0008-0000-0000-00001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29" name="AutoShape 6">
          <a:extLst>
            <a:ext uri="{FF2B5EF4-FFF2-40B4-BE49-F238E27FC236}">
              <a16:creationId xmlns:a16="http://schemas.microsoft.com/office/drawing/2014/main" id="{00000000-0008-0000-0000-00001D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30" name="AutoShape 4">
          <a:extLst>
            <a:ext uri="{FF2B5EF4-FFF2-40B4-BE49-F238E27FC236}">
              <a16:creationId xmlns:a16="http://schemas.microsoft.com/office/drawing/2014/main" id="{00000000-0008-0000-0000-00001E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31" name="AutoShape 2">
          <a:extLst>
            <a:ext uri="{FF2B5EF4-FFF2-40B4-BE49-F238E27FC236}">
              <a16:creationId xmlns:a16="http://schemas.microsoft.com/office/drawing/2014/main" id="{00000000-0008-0000-0000-00001F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8" name="AutoShape 12">
          <a:extLst>
            <a:ext uri="{FF2B5EF4-FFF2-40B4-BE49-F238E27FC236}">
              <a16:creationId xmlns:a16="http://schemas.microsoft.com/office/drawing/2014/main" id="{00000000-0008-0000-0000-00000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9" name="AutoShape 10">
          <a:extLst>
            <a:ext uri="{FF2B5EF4-FFF2-40B4-BE49-F238E27FC236}">
              <a16:creationId xmlns:a16="http://schemas.microsoft.com/office/drawing/2014/main" id="{00000000-0008-0000-0000-00000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0" name="AutoShape 8">
          <a:extLst>
            <a:ext uri="{FF2B5EF4-FFF2-40B4-BE49-F238E27FC236}">
              <a16:creationId xmlns:a16="http://schemas.microsoft.com/office/drawing/2014/main" id="{00000000-0008-0000-0000-00000A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1" name="AutoShape 6">
          <a:extLst>
            <a:ext uri="{FF2B5EF4-FFF2-40B4-BE49-F238E27FC236}">
              <a16:creationId xmlns:a16="http://schemas.microsoft.com/office/drawing/2014/main" id="{00000000-0008-0000-0000-00000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2" name="AutoShape 4">
          <a:extLst>
            <a:ext uri="{FF2B5EF4-FFF2-40B4-BE49-F238E27FC236}">
              <a16:creationId xmlns:a16="http://schemas.microsoft.com/office/drawing/2014/main" id="{00000000-0008-0000-0000-00000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3" name="AutoShape 2">
          <a:extLst>
            <a:ext uri="{FF2B5EF4-FFF2-40B4-BE49-F238E27FC236}">
              <a16:creationId xmlns:a16="http://schemas.microsoft.com/office/drawing/2014/main" id="{00000000-0008-0000-0000-00000D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024" name="AutoShape 12">
          <a:extLst>
            <a:ext uri="{FF2B5EF4-FFF2-40B4-BE49-F238E27FC236}">
              <a16:creationId xmlns:a16="http://schemas.microsoft.com/office/drawing/2014/main" id="{00000000-0008-0000-0000-000000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025" name="AutoShape 10">
          <a:extLst>
            <a:ext uri="{FF2B5EF4-FFF2-40B4-BE49-F238E27FC236}">
              <a16:creationId xmlns:a16="http://schemas.microsoft.com/office/drawing/2014/main" id="{00000000-0008-0000-0000-000001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027" name="AutoShape 8">
          <a:extLst>
            <a:ext uri="{FF2B5EF4-FFF2-40B4-BE49-F238E27FC236}">
              <a16:creationId xmlns:a16="http://schemas.microsoft.com/office/drawing/2014/main" id="{00000000-0008-0000-0000-000003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029" name="AutoShape 6">
          <a:extLst>
            <a:ext uri="{FF2B5EF4-FFF2-40B4-BE49-F238E27FC236}">
              <a16:creationId xmlns:a16="http://schemas.microsoft.com/office/drawing/2014/main" id="{00000000-0008-0000-0000-000005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031" name="AutoShape 4">
          <a:extLst>
            <a:ext uri="{FF2B5EF4-FFF2-40B4-BE49-F238E27FC236}">
              <a16:creationId xmlns:a16="http://schemas.microsoft.com/office/drawing/2014/main" id="{00000000-0008-0000-0000-000007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1033" name="AutoShape 2">
          <a:extLst>
            <a:ext uri="{FF2B5EF4-FFF2-40B4-BE49-F238E27FC236}">
              <a16:creationId xmlns:a16="http://schemas.microsoft.com/office/drawing/2014/main" id="{00000000-0008-0000-0000-000009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32" name="AutoShape 12">
          <a:extLst>
            <a:ext uri="{FF2B5EF4-FFF2-40B4-BE49-F238E27FC236}">
              <a16:creationId xmlns:a16="http://schemas.microsoft.com/office/drawing/2014/main" id="{00000000-0008-0000-0000-000020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33" name="AutoShape 10">
          <a:extLst>
            <a:ext uri="{FF2B5EF4-FFF2-40B4-BE49-F238E27FC236}">
              <a16:creationId xmlns:a16="http://schemas.microsoft.com/office/drawing/2014/main" id="{00000000-0008-0000-0000-000021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34" name="AutoShape 8">
          <a:extLst>
            <a:ext uri="{FF2B5EF4-FFF2-40B4-BE49-F238E27FC236}">
              <a16:creationId xmlns:a16="http://schemas.microsoft.com/office/drawing/2014/main" id="{00000000-0008-0000-0000-00002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35" name="AutoShape 6">
          <a:extLst>
            <a:ext uri="{FF2B5EF4-FFF2-40B4-BE49-F238E27FC236}">
              <a16:creationId xmlns:a16="http://schemas.microsoft.com/office/drawing/2014/main" id="{00000000-0008-0000-0000-00002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36" name="AutoShape 4">
          <a:extLst>
            <a:ext uri="{FF2B5EF4-FFF2-40B4-BE49-F238E27FC236}">
              <a16:creationId xmlns:a16="http://schemas.microsoft.com/office/drawing/2014/main" id="{00000000-0008-0000-0000-00002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xdr:colOff>
      <xdr:row>46</xdr:row>
      <xdr:rowOff>76200</xdr:rowOff>
    </xdr:to>
    <xdr:sp macro="" textlink="">
      <xdr:nvSpPr>
        <xdr:cNvPr id="37" name="AutoShape 2">
          <a:extLst>
            <a:ext uri="{FF2B5EF4-FFF2-40B4-BE49-F238E27FC236}">
              <a16:creationId xmlns:a16="http://schemas.microsoft.com/office/drawing/2014/main" id="{00000000-0008-0000-0000-00002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12700</xdr:colOff>
      <xdr:row>46</xdr:row>
      <xdr:rowOff>88900</xdr:rowOff>
    </xdr:to>
    <xdr:sp macro="" textlink="">
      <xdr:nvSpPr>
        <xdr:cNvPr id="38" name="AutoShape 12">
          <a:extLst>
            <a:ext uri="{FF2B5EF4-FFF2-40B4-BE49-F238E27FC236}">
              <a16:creationId xmlns:a16="http://schemas.microsoft.com/office/drawing/2014/main" id="{00000000-0008-0000-0000-00002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12700</xdr:colOff>
      <xdr:row>46</xdr:row>
      <xdr:rowOff>88900</xdr:rowOff>
    </xdr:to>
    <xdr:sp macro="" textlink="">
      <xdr:nvSpPr>
        <xdr:cNvPr id="39" name="AutoShape 10">
          <a:extLst>
            <a:ext uri="{FF2B5EF4-FFF2-40B4-BE49-F238E27FC236}">
              <a16:creationId xmlns:a16="http://schemas.microsoft.com/office/drawing/2014/main" id="{00000000-0008-0000-0000-00002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12700</xdr:colOff>
      <xdr:row>46</xdr:row>
      <xdr:rowOff>88900</xdr:rowOff>
    </xdr:to>
    <xdr:sp macro="" textlink="">
      <xdr:nvSpPr>
        <xdr:cNvPr id="40" name="AutoShape 8">
          <a:extLst>
            <a:ext uri="{FF2B5EF4-FFF2-40B4-BE49-F238E27FC236}">
              <a16:creationId xmlns:a16="http://schemas.microsoft.com/office/drawing/2014/main" id="{00000000-0008-0000-0000-00002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12700</xdr:colOff>
      <xdr:row>46</xdr:row>
      <xdr:rowOff>88900</xdr:rowOff>
    </xdr:to>
    <xdr:sp macro="" textlink="">
      <xdr:nvSpPr>
        <xdr:cNvPr id="41" name="AutoShape 6">
          <a:extLst>
            <a:ext uri="{FF2B5EF4-FFF2-40B4-BE49-F238E27FC236}">
              <a16:creationId xmlns:a16="http://schemas.microsoft.com/office/drawing/2014/main" id="{00000000-0008-0000-0000-00002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12700</xdr:colOff>
      <xdr:row>46</xdr:row>
      <xdr:rowOff>88900</xdr:rowOff>
    </xdr:to>
    <xdr:sp macro="" textlink="">
      <xdr:nvSpPr>
        <xdr:cNvPr id="42" name="AutoShape 4">
          <a:extLst>
            <a:ext uri="{FF2B5EF4-FFF2-40B4-BE49-F238E27FC236}">
              <a16:creationId xmlns:a16="http://schemas.microsoft.com/office/drawing/2014/main" id="{00000000-0008-0000-0000-00002A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12700</xdr:colOff>
      <xdr:row>46</xdr:row>
      <xdr:rowOff>88900</xdr:rowOff>
    </xdr:to>
    <xdr:sp macro="" textlink="">
      <xdr:nvSpPr>
        <xdr:cNvPr id="43" name="AutoShape 2">
          <a:extLst>
            <a:ext uri="{FF2B5EF4-FFF2-40B4-BE49-F238E27FC236}">
              <a16:creationId xmlns:a16="http://schemas.microsoft.com/office/drawing/2014/main" id="{00000000-0008-0000-0000-00002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44" name="AutoShape 12">
          <a:extLst>
            <a:ext uri="{FF2B5EF4-FFF2-40B4-BE49-F238E27FC236}">
              <a16:creationId xmlns:a16="http://schemas.microsoft.com/office/drawing/2014/main" id="{00000000-0008-0000-0000-00002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45" name="AutoShape 10">
          <a:extLst>
            <a:ext uri="{FF2B5EF4-FFF2-40B4-BE49-F238E27FC236}">
              <a16:creationId xmlns:a16="http://schemas.microsoft.com/office/drawing/2014/main" id="{00000000-0008-0000-0000-00002D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46" name="AutoShape 8">
          <a:extLst>
            <a:ext uri="{FF2B5EF4-FFF2-40B4-BE49-F238E27FC236}">
              <a16:creationId xmlns:a16="http://schemas.microsoft.com/office/drawing/2014/main" id="{00000000-0008-0000-0000-00002E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47" name="AutoShape 6">
          <a:extLst>
            <a:ext uri="{FF2B5EF4-FFF2-40B4-BE49-F238E27FC236}">
              <a16:creationId xmlns:a16="http://schemas.microsoft.com/office/drawing/2014/main" id="{00000000-0008-0000-0000-00002F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48" name="AutoShape 4">
          <a:extLst>
            <a:ext uri="{FF2B5EF4-FFF2-40B4-BE49-F238E27FC236}">
              <a16:creationId xmlns:a16="http://schemas.microsoft.com/office/drawing/2014/main" id="{00000000-0008-0000-0000-000030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49" name="AutoShape 2">
          <a:extLst>
            <a:ext uri="{FF2B5EF4-FFF2-40B4-BE49-F238E27FC236}">
              <a16:creationId xmlns:a16="http://schemas.microsoft.com/office/drawing/2014/main" id="{00000000-0008-0000-0000-000031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50" name="AutoShape 12">
          <a:extLst>
            <a:ext uri="{FF2B5EF4-FFF2-40B4-BE49-F238E27FC236}">
              <a16:creationId xmlns:a16="http://schemas.microsoft.com/office/drawing/2014/main" id="{00000000-0008-0000-0000-00003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51" name="AutoShape 10">
          <a:extLst>
            <a:ext uri="{FF2B5EF4-FFF2-40B4-BE49-F238E27FC236}">
              <a16:creationId xmlns:a16="http://schemas.microsoft.com/office/drawing/2014/main" id="{00000000-0008-0000-0000-00003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52" name="AutoShape 8">
          <a:extLst>
            <a:ext uri="{FF2B5EF4-FFF2-40B4-BE49-F238E27FC236}">
              <a16:creationId xmlns:a16="http://schemas.microsoft.com/office/drawing/2014/main" id="{00000000-0008-0000-0000-00003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53" name="AutoShape 6">
          <a:extLst>
            <a:ext uri="{FF2B5EF4-FFF2-40B4-BE49-F238E27FC236}">
              <a16:creationId xmlns:a16="http://schemas.microsoft.com/office/drawing/2014/main" id="{00000000-0008-0000-0000-00003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54" name="AutoShape 4">
          <a:extLst>
            <a:ext uri="{FF2B5EF4-FFF2-40B4-BE49-F238E27FC236}">
              <a16:creationId xmlns:a16="http://schemas.microsoft.com/office/drawing/2014/main" id="{00000000-0008-0000-0000-00003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55" name="AutoShape 2">
          <a:extLst>
            <a:ext uri="{FF2B5EF4-FFF2-40B4-BE49-F238E27FC236}">
              <a16:creationId xmlns:a16="http://schemas.microsoft.com/office/drawing/2014/main" id="{00000000-0008-0000-0000-00003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56" name="AutoShape 12">
          <a:extLst>
            <a:ext uri="{FF2B5EF4-FFF2-40B4-BE49-F238E27FC236}">
              <a16:creationId xmlns:a16="http://schemas.microsoft.com/office/drawing/2014/main" id="{00000000-0008-0000-0000-00003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57" name="AutoShape 10">
          <a:extLst>
            <a:ext uri="{FF2B5EF4-FFF2-40B4-BE49-F238E27FC236}">
              <a16:creationId xmlns:a16="http://schemas.microsoft.com/office/drawing/2014/main" id="{00000000-0008-0000-0000-00003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58" name="AutoShape 8">
          <a:extLst>
            <a:ext uri="{FF2B5EF4-FFF2-40B4-BE49-F238E27FC236}">
              <a16:creationId xmlns:a16="http://schemas.microsoft.com/office/drawing/2014/main" id="{00000000-0008-0000-0000-00003A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59" name="AutoShape 6">
          <a:extLst>
            <a:ext uri="{FF2B5EF4-FFF2-40B4-BE49-F238E27FC236}">
              <a16:creationId xmlns:a16="http://schemas.microsoft.com/office/drawing/2014/main" id="{00000000-0008-0000-0000-00003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60" name="AutoShape 4">
          <a:extLst>
            <a:ext uri="{FF2B5EF4-FFF2-40B4-BE49-F238E27FC236}">
              <a16:creationId xmlns:a16="http://schemas.microsoft.com/office/drawing/2014/main" id="{00000000-0008-0000-0000-00003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61" name="AutoShape 2">
          <a:extLst>
            <a:ext uri="{FF2B5EF4-FFF2-40B4-BE49-F238E27FC236}">
              <a16:creationId xmlns:a16="http://schemas.microsoft.com/office/drawing/2014/main" id="{00000000-0008-0000-0000-00003D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62" name="AutoShape 12">
          <a:extLst>
            <a:ext uri="{FF2B5EF4-FFF2-40B4-BE49-F238E27FC236}">
              <a16:creationId xmlns:a16="http://schemas.microsoft.com/office/drawing/2014/main" id="{00000000-0008-0000-0000-00003E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63" name="AutoShape 10">
          <a:extLst>
            <a:ext uri="{FF2B5EF4-FFF2-40B4-BE49-F238E27FC236}">
              <a16:creationId xmlns:a16="http://schemas.microsoft.com/office/drawing/2014/main" id="{00000000-0008-0000-0000-00003F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1035" name="AutoShape 8">
          <a:extLst>
            <a:ext uri="{FF2B5EF4-FFF2-40B4-BE49-F238E27FC236}">
              <a16:creationId xmlns:a16="http://schemas.microsoft.com/office/drawing/2014/main" id="{00000000-0008-0000-0000-00000B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1037" name="AutoShape 6">
          <a:extLst>
            <a:ext uri="{FF2B5EF4-FFF2-40B4-BE49-F238E27FC236}">
              <a16:creationId xmlns:a16="http://schemas.microsoft.com/office/drawing/2014/main" id="{00000000-0008-0000-0000-00000D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1038" name="AutoShape 4">
          <a:extLst>
            <a:ext uri="{FF2B5EF4-FFF2-40B4-BE49-F238E27FC236}">
              <a16:creationId xmlns:a16="http://schemas.microsoft.com/office/drawing/2014/main" id="{00000000-0008-0000-0000-00000E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1039" name="AutoShape 2">
          <a:extLst>
            <a:ext uri="{FF2B5EF4-FFF2-40B4-BE49-F238E27FC236}">
              <a16:creationId xmlns:a16="http://schemas.microsoft.com/office/drawing/2014/main" id="{00000000-0008-0000-0000-00000F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1040" name="AutoShape 12">
          <a:extLst>
            <a:ext uri="{FF2B5EF4-FFF2-40B4-BE49-F238E27FC236}">
              <a16:creationId xmlns:a16="http://schemas.microsoft.com/office/drawing/2014/main" id="{00000000-0008-0000-0000-000010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1041" name="AutoShape 10">
          <a:extLst>
            <a:ext uri="{FF2B5EF4-FFF2-40B4-BE49-F238E27FC236}">
              <a16:creationId xmlns:a16="http://schemas.microsoft.com/office/drawing/2014/main" id="{00000000-0008-0000-0000-000011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1042" name="AutoShape 8">
          <a:extLst>
            <a:ext uri="{FF2B5EF4-FFF2-40B4-BE49-F238E27FC236}">
              <a16:creationId xmlns:a16="http://schemas.microsoft.com/office/drawing/2014/main" id="{00000000-0008-0000-0000-000012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1043" name="AutoShape 6">
          <a:extLst>
            <a:ext uri="{FF2B5EF4-FFF2-40B4-BE49-F238E27FC236}">
              <a16:creationId xmlns:a16="http://schemas.microsoft.com/office/drawing/2014/main" id="{00000000-0008-0000-0000-000013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1044" name="AutoShape 4">
          <a:extLst>
            <a:ext uri="{FF2B5EF4-FFF2-40B4-BE49-F238E27FC236}">
              <a16:creationId xmlns:a16="http://schemas.microsoft.com/office/drawing/2014/main" id="{00000000-0008-0000-0000-000014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xdr:colOff>
      <xdr:row>46</xdr:row>
      <xdr:rowOff>76200</xdr:rowOff>
    </xdr:to>
    <xdr:sp macro="" textlink="">
      <xdr:nvSpPr>
        <xdr:cNvPr id="1045" name="AutoShape 2">
          <a:extLst>
            <a:ext uri="{FF2B5EF4-FFF2-40B4-BE49-F238E27FC236}">
              <a16:creationId xmlns:a16="http://schemas.microsoft.com/office/drawing/2014/main" id="{00000000-0008-0000-0000-000015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594000</xdr:colOff>
      <xdr:row>33</xdr:row>
      <xdr:rowOff>171000</xdr:rowOff>
    </xdr:to>
    <xdr:sp macro="" textlink="">
      <xdr:nvSpPr>
        <xdr:cNvPr id="18" name="CustomShape 1" hidden="1">
          <a:extLst>
            <a:ext uri="{FF2B5EF4-FFF2-40B4-BE49-F238E27FC236}">
              <a16:creationId xmlns:a16="http://schemas.microsoft.com/office/drawing/2014/main" id="{00000000-0008-0000-0100-000012000000}"/>
            </a:ext>
          </a:extLst>
        </xdr:cNvPr>
        <xdr:cNvSpPr/>
      </xdr:nvSpPr>
      <xdr:spPr>
        <a:xfrm>
          <a:off x="0" y="0"/>
          <a:ext cx="12265920" cy="723960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594000</xdr:colOff>
      <xdr:row>33</xdr:row>
      <xdr:rowOff>171000</xdr:rowOff>
    </xdr:to>
    <xdr:sp macro="" textlink="">
      <xdr:nvSpPr>
        <xdr:cNvPr id="19" name="CustomShape 1" hidden="1">
          <a:extLst>
            <a:ext uri="{FF2B5EF4-FFF2-40B4-BE49-F238E27FC236}">
              <a16:creationId xmlns:a16="http://schemas.microsoft.com/office/drawing/2014/main" id="{00000000-0008-0000-0100-000013000000}"/>
            </a:ext>
          </a:extLst>
        </xdr:cNvPr>
        <xdr:cNvSpPr/>
      </xdr:nvSpPr>
      <xdr:spPr>
        <a:xfrm>
          <a:off x="0" y="0"/>
          <a:ext cx="12265920" cy="723960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594000</xdr:colOff>
      <xdr:row>33</xdr:row>
      <xdr:rowOff>171000</xdr:rowOff>
    </xdr:to>
    <xdr:sp macro="" textlink="">
      <xdr:nvSpPr>
        <xdr:cNvPr id="20" name="CustomShape 1" hidden="1">
          <a:extLst>
            <a:ext uri="{FF2B5EF4-FFF2-40B4-BE49-F238E27FC236}">
              <a16:creationId xmlns:a16="http://schemas.microsoft.com/office/drawing/2014/main" id="{00000000-0008-0000-0100-000014000000}"/>
            </a:ext>
          </a:extLst>
        </xdr:cNvPr>
        <xdr:cNvSpPr/>
      </xdr:nvSpPr>
      <xdr:spPr>
        <a:xfrm>
          <a:off x="0" y="0"/>
          <a:ext cx="12265920" cy="723960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594000</xdr:colOff>
      <xdr:row>33</xdr:row>
      <xdr:rowOff>171000</xdr:rowOff>
    </xdr:to>
    <xdr:sp macro="" textlink="">
      <xdr:nvSpPr>
        <xdr:cNvPr id="21" name="CustomShape 1" hidden="1">
          <a:extLst>
            <a:ext uri="{FF2B5EF4-FFF2-40B4-BE49-F238E27FC236}">
              <a16:creationId xmlns:a16="http://schemas.microsoft.com/office/drawing/2014/main" id="{00000000-0008-0000-0100-000015000000}"/>
            </a:ext>
          </a:extLst>
        </xdr:cNvPr>
        <xdr:cNvSpPr/>
      </xdr:nvSpPr>
      <xdr:spPr>
        <a:xfrm>
          <a:off x="0" y="0"/>
          <a:ext cx="12265920" cy="723960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594000</xdr:colOff>
      <xdr:row>33</xdr:row>
      <xdr:rowOff>171000</xdr:rowOff>
    </xdr:to>
    <xdr:sp macro="" textlink="">
      <xdr:nvSpPr>
        <xdr:cNvPr id="22" name="CustomShape 1" hidden="1">
          <a:extLst>
            <a:ext uri="{FF2B5EF4-FFF2-40B4-BE49-F238E27FC236}">
              <a16:creationId xmlns:a16="http://schemas.microsoft.com/office/drawing/2014/main" id="{00000000-0008-0000-0100-000016000000}"/>
            </a:ext>
          </a:extLst>
        </xdr:cNvPr>
        <xdr:cNvSpPr/>
      </xdr:nvSpPr>
      <xdr:spPr>
        <a:xfrm>
          <a:off x="0" y="0"/>
          <a:ext cx="12265920" cy="723960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594000</xdr:colOff>
      <xdr:row>33</xdr:row>
      <xdr:rowOff>171000</xdr:rowOff>
    </xdr:to>
    <xdr:sp macro="" textlink="">
      <xdr:nvSpPr>
        <xdr:cNvPr id="23" name="CustomShape 1" hidden="1">
          <a:extLst>
            <a:ext uri="{FF2B5EF4-FFF2-40B4-BE49-F238E27FC236}">
              <a16:creationId xmlns:a16="http://schemas.microsoft.com/office/drawing/2014/main" id="{00000000-0008-0000-0100-000017000000}"/>
            </a:ext>
          </a:extLst>
        </xdr:cNvPr>
        <xdr:cNvSpPr/>
      </xdr:nvSpPr>
      <xdr:spPr>
        <a:xfrm>
          <a:off x="0" y="0"/>
          <a:ext cx="12265920" cy="723960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628200</xdr:colOff>
      <xdr:row>43</xdr:row>
      <xdr:rowOff>152280</xdr:rowOff>
    </xdr:to>
    <xdr:sp macro="" textlink="">
      <xdr:nvSpPr>
        <xdr:cNvPr id="24" name="CustomShape 1" hidden="1">
          <a:extLst>
            <a:ext uri="{FF2B5EF4-FFF2-40B4-BE49-F238E27FC236}">
              <a16:creationId xmlns:a16="http://schemas.microsoft.com/office/drawing/2014/main" id="{00000000-0008-0000-0100-000018000000}"/>
            </a:ext>
          </a:extLst>
        </xdr:cNvPr>
        <xdr:cNvSpPr/>
      </xdr:nvSpPr>
      <xdr:spPr>
        <a:xfrm>
          <a:off x="0" y="0"/>
          <a:ext cx="12300120" cy="10329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628200</xdr:colOff>
      <xdr:row>43</xdr:row>
      <xdr:rowOff>152280</xdr:rowOff>
    </xdr:to>
    <xdr:sp macro="" textlink="">
      <xdr:nvSpPr>
        <xdr:cNvPr id="25" name="CustomShape 1" hidden="1">
          <a:extLst>
            <a:ext uri="{FF2B5EF4-FFF2-40B4-BE49-F238E27FC236}">
              <a16:creationId xmlns:a16="http://schemas.microsoft.com/office/drawing/2014/main" id="{00000000-0008-0000-0100-000019000000}"/>
            </a:ext>
          </a:extLst>
        </xdr:cNvPr>
        <xdr:cNvSpPr/>
      </xdr:nvSpPr>
      <xdr:spPr>
        <a:xfrm>
          <a:off x="0" y="0"/>
          <a:ext cx="12300120" cy="10329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628200</xdr:colOff>
      <xdr:row>43</xdr:row>
      <xdr:rowOff>152280</xdr:rowOff>
    </xdr:to>
    <xdr:sp macro="" textlink="">
      <xdr:nvSpPr>
        <xdr:cNvPr id="26" name="CustomShape 1" hidden="1">
          <a:extLst>
            <a:ext uri="{FF2B5EF4-FFF2-40B4-BE49-F238E27FC236}">
              <a16:creationId xmlns:a16="http://schemas.microsoft.com/office/drawing/2014/main" id="{00000000-0008-0000-0100-00001A000000}"/>
            </a:ext>
          </a:extLst>
        </xdr:cNvPr>
        <xdr:cNvSpPr/>
      </xdr:nvSpPr>
      <xdr:spPr>
        <a:xfrm>
          <a:off x="0" y="0"/>
          <a:ext cx="12300120" cy="10329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628200</xdr:colOff>
      <xdr:row>43</xdr:row>
      <xdr:rowOff>152280</xdr:rowOff>
    </xdr:to>
    <xdr:sp macro="" textlink="">
      <xdr:nvSpPr>
        <xdr:cNvPr id="27" name="CustomShape 1" hidden="1">
          <a:extLst>
            <a:ext uri="{FF2B5EF4-FFF2-40B4-BE49-F238E27FC236}">
              <a16:creationId xmlns:a16="http://schemas.microsoft.com/office/drawing/2014/main" id="{00000000-0008-0000-0100-00001B000000}"/>
            </a:ext>
          </a:extLst>
        </xdr:cNvPr>
        <xdr:cNvSpPr/>
      </xdr:nvSpPr>
      <xdr:spPr>
        <a:xfrm>
          <a:off x="0" y="0"/>
          <a:ext cx="12300120" cy="10329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628200</xdr:colOff>
      <xdr:row>43</xdr:row>
      <xdr:rowOff>152280</xdr:rowOff>
    </xdr:to>
    <xdr:sp macro="" textlink="">
      <xdr:nvSpPr>
        <xdr:cNvPr id="28" name="CustomShape 1" hidden="1">
          <a:extLst>
            <a:ext uri="{FF2B5EF4-FFF2-40B4-BE49-F238E27FC236}">
              <a16:creationId xmlns:a16="http://schemas.microsoft.com/office/drawing/2014/main" id="{00000000-0008-0000-0100-00001C000000}"/>
            </a:ext>
          </a:extLst>
        </xdr:cNvPr>
        <xdr:cNvSpPr/>
      </xdr:nvSpPr>
      <xdr:spPr>
        <a:xfrm>
          <a:off x="0" y="0"/>
          <a:ext cx="12300120" cy="10329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628200</xdr:colOff>
      <xdr:row>43</xdr:row>
      <xdr:rowOff>152280</xdr:rowOff>
    </xdr:to>
    <xdr:sp macro="" textlink="">
      <xdr:nvSpPr>
        <xdr:cNvPr id="29" name="CustomShape 1" hidden="1">
          <a:extLst>
            <a:ext uri="{FF2B5EF4-FFF2-40B4-BE49-F238E27FC236}">
              <a16:creationId xmlns:a16="http://schemas.microsoft.com/office/drawing/2014/main" id="{00000000-0008-0000-0100-00001D000000}"/>
            </a:ext>
          </a:extLst>
        </xdr:cNvPr>
        <xdr:cNvSpPr/>
      </xdr:nvSpPr>
      <xdr:spPr>
        <a:xfrm>
          <a:off x="0" y="0"/>
          <a:ext cx="12300120" cy="10329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5</xdr:col>
      <xdr:colOff>0</xdr:colOff>
      <xdr:row>40</xdr:row>
      <xdr:rowOff>0</xdr:rowOff>
    </xdr:to>
    <xdr:sp macro="" textlink="">
      <xdr:nvSpPr>
        <xdr:cNvPr id="2060" name="_x0000_t202" hidden="1">
          <a:extLst>
            <a:ext uri="{FF2B5EF4-FFF2-40B4-BE49-F238E27FC236}">
              <a16:creationId xmlns:a16="http://schemas.microsoft.com/office/drawing/2014/main" id="{00000000-0008-0000-0100-00000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40</xdr:row>
      <xdr:rowOff>0</xdr:rowOff>
    </xdr:to>
    <xdr:sp macro="" textlink="">
      <xdr:nvSpPr>
        <xdr:cNvPr id="2058" name="_x0000_t202" hidden="1">
          <a:extLst>
            <a:ext uri="{FF2B5EF4-FFF2-40B4-BE49-F238E27FC236}">
              <a16:creationId xmlns:a16="http://schemas.microsoft.com/office/drawing/2014/main" id="{00000000-0008-0000-0100-00000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40</xdr:row>
      <xdr:rowOff>0</xdr:rowOff>
    </xdr:to>
    <xdr:sp macro="" textlink="">
      <xdr:nvSpPr>
        <xdr:cNvPr id="2056" name="_x0000_t202" hidden="1">
          <a:extLst>
            <a:ext uri="{FF2B5EF4-FFF2-40B4-BE49-F238E27FC236}">
              <a16:creationId xmlns:a16="http://schemas.microsoft.com/office/drawing/2014/main" id="{00000000-0008-0000-0100-00000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40</xdr:row>
      <xdr:rowOff>0</xdr:rowOff>
    </xdr:to>
    <xdr:sp macro="" textlink="">
      <xdr:nvSpPr>
        <xdr:cNvPr id="2054" name="_x0000_t202" hidden="1">
          <a:extLst>
            <a:ext uri="{FF2B5EF4-FFF2-40B4-BE49-F238E27FC236}">
              <a16:creationId xmlns:a16="http://schemas.microsoft.com/office/drawing/2014/main" id="{00000000-0008-0000-0100-00000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40</xdr:row>
      <xdr:rowOff>0</xdr:rowOff>
    </xdr:to>
    <xdr:sp macro="" textlink="">
      <xdr:nvSpPr>
        <xdr:cNvPr id="2052" name="_x0000_t202" hidden="1">
          <a:extLst>
            <a:ext uri="{FF2B5EF4-FFF2-40B4-BE49-F238E27FC236}">
              <a16:creationId xmlns:a16="http://schemas.microsoft.com/office/drawing/2014/main" id="{00000000-0008-0000-0100-00000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40</xdr:row>
      <xdr:rowOff>0</xdr:rowOff>
    </xdr:to>
    <xdr:sp macro="" textlink="">
      <xdr:nvSpPr>
        <xdr:cNvPr id="2050" name="_x0000_t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40</xdr:row>
      <xdr:rowOff>0</xdr:rowOff>
    </xdr:to>
    <xdr:sp macro="" textlink="">
      <xdr:nvSpPr>
        <xdr:cNvPr id="2" name="AutoShape 12">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40</xdr:row>
      <xdr:rowOff>0</xdr:rowOff>
    </xdr:to>
    <xdr:sp macro="" textlink="">
      <xdr:nvSpPr>
        <xdr:cNvPr id="3" name="AutoShape 10">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40</xdr:row>
      <xdr:rowOff>0</xdr:rowOff>
    </xdr:to>
    <xdr:sp macro="" textlink="">
      <xdr:nvSpPr>
        <xdr:cNvPr id="4" name="AutoShape 8">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40</xdr:row>
      <xdr:rowOff>0</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40</xdr:row>
      <xdr:rowOff>0</xdr:rowOff>
    </xdr:to>
    <xdr:sp macro="" textlink="">
      <xdr:nvSpPr>
        <xdr:cNvPr id="6" name="AutoShape 4">
          <a:extLst>
            <a:ext uri="{FF2B5EF4-FFF2-40B4-BE49-F238E27FC236}">
              <a16:creationId xmlns:a16="http://schemas.microsoft.com/office/drawing/2014/main" id="{00000000-0008-0000-01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40</xdr:row>
      <xdr:rowOff>0</xdr:rowOff>
    </xdr:to>
    <xdr:sp macro="" textlink="">
      <xdr:nvSpPr>
        <xdr:cNvPr id="7" name="AutoShape 2">
          <a:extLst>
            <a:ext uri="{FF2B5EF4-FFF2-40B4-BE49-F238E27FC236}">
              <a16:creationId xmlns:a16="http://schemas.microsoft.com/office/drawing/2014/main" id="{00000000-0008-0000-0100-00000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39</xdr:row>
      <xdr:rowOff>409575</xdr:rowOff>
    </xdr:to>
    <xdr:sp macro="" textlink="">
      <xdr:nvSpPr>
        <xdr:cNvPr id="8" name="AutoShape 12">
          <a:extLst>
            <a:ext uri="{FF2B5EF4-FFF2-40B4-BE49-F238E27FC236}">
              <a16:creationId xmlns:a16="http://schemas.microsoft.com/office/drawing/2014/main" id="{00000000-0008-0000-0100-000008000000}"/>
            </a:ext>
          </a:extLst>
        </xdr:cNvPr>
        <xdr:cNvSpPr>
          <a:spLocks noChangeArrowheads="1"/>
        </xdr:cNvSpPr>
      </xdr:nvSpPr>
      <xdr:spPr bwMode="auto">
        <a:xfrm>
          <a:off x="0" y="0"/>
          <a:ext cx="9525000" cy="9391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39</xdr:row>
      <xdr:rowOff>409575</xdr:rowOff>
    </xdr:to>
    <xdr:sp macro="" textlink="">
      <xdr:nvSpPr>
        <xdr:cNvPr id="9" name="AutoShape 10">
          <a:extLst>
            <a:ext uri="{FF2B5EF4-FFF2-40B4-BE49-F238E27FC236}">
              <a16:creationId xmlns:a16="http://schemas.microsoft.com/office/drawing/2014/main" id="{00000000-0008-0000-0100-000009000000}"/>
            </a:ext>
          </a:extLst>
        </xdr:cNvPr>
        <xdr:cNvSpPr>
          <a:spLocks noChangeArrowheads="1"/>
        </xdr:cNvSpPr>
      </xdr:nvSpPr>
      <xdr:spPr bwMode="auto">
        <a:xfrm>
          <a:off x="0" y="0"/>
          <a:ext cx="9525000" cy="9391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39</xdr:row>
      <xdr:rowOff>409575</xdr:rowOff>
    </xdr:to>
    <xdr:sp macro="" textlink="">
      <xdr:nvSpPr>
        <xdr:cNvPr id="10" name="AutoShape 8">
          <a:extLst>
            <a:ext uri="{FF2B5EF4-FFF2-40B4-BE49-F238E27FC236}">
              <a16:creationId xmlns:a16="http://schemas.microsoft.com/office/drawing/2014/main" id="{00000000-0008-0000-0100-00000A000000}"/>
            </a:ext>
          </a:extLst>
        </xdr:cNvPr>
        <xdr:cNvSpPr>
          <a:spLocks noChangeArrowheads="1"/>
        </xdr:cNvSpPr>
      </xdr:nvSpPr>
      <xdr:spPr bwMode="auto">
        <a:xfrm>
          <a:off x="0" y="0"/>
          <a:ext cx="9525000" cy="9391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39</xdr:row>
      <xdr:rowOff>409575</xdr:rowOff>
    </xdr:to>
    <xdr:sp macro="" textlink="">
      <xdr:nvSpPr>
        <xdr:cNvPr id="11" name="AutoShape 6">
          <a:extLst>
            <a:ext uri="{FF2B5EF4-FFF2-40B4-BE49-F238E27FC236}">
              <a16:creationId xmlns:a16="http://schemas.microsoft.com/office/drawing/2014/main" id="{00000000-0008-0000-0100-00000B000000}"/>
            </a:ext>
          </a:extLst>
        </xdr:cNvPr>
        <xdr:cNvSpPr>
          <a:spLocks noChangeArrowheads="1"/>
        </xdr:cNvSpPr>
      </xdr:nvSpPr>
      <xdr:spPr bwMode="auto">
        <a:xfrm>
          <a:off x="0" y="0"/>
          <a:ext cx="9525000" cy="9391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39</xdr:row>
      <xdr:rowOff>409575</xdr:rowOff>
    </xdr:to>
    <xdr:sp macro="" textlink="">
      <xdr:nvSpPr>
        <xdr:cNvPr id="12" name="AutoShape 4">
          <a:extLst>
            <a:ext uri="{FF2B5EF4-FFF2-40B4-BE49-F238E27FC236}">
              <a16:creationId xmlns:a16="http://schemas.microsoft.com/office/drawing/2014/main" id="{00000000-0008-0000-0100-00000C000000}"/>
            </a:ext>
          </a:extLst>
        </xdr:cNvPr>
        <xdr:cNvSpPr>
          <a:spLocks noChangeArrowheads="1"/>
        </xdr:cNvSpPr>
      </xdr:nvSpPr>
      <xdr:spPr bwMode="auto">
        <a:xfrm>
          <a:off x="0" y="0"/>
          <a:ext cx="9525000" cy="9391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39</xdr:row>
      <xdr:rowOff>409575</xdr:rowOff>
    </xdr:to>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0" y="0"/>
          <a:ext cx="9525000" cy="93916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594000</xdr:colOff>
      <xdr:row>33</xdr:row>
      <xdr:rowOff>171000</xdr:rowOff>
    </xdr:to>
    <xdr:sp macro="" textlink="">
      <xdr:nvSpPr>
        <xdr:cNvPr id="2" name="CustomShape 1" hidden="1">
          <a:extLst>
            <a:ext uri="{FF2B5EF4-FFF2-40B4-BE49-F238E27FC236}">
              <a16:creationId xmlns:a16="http://schemas.microsoft.com/office/drawing/2014/main" id="{00000000-0008-0000-0200-000002000000}"/>
            </a:ext>
          </a:extLst>
        </xdr:cNvPr>
        <xdr:cNvSpPr/>
      </xdr:nvSpPr>
      <xdr:spPr>
        <a:xfrm>
          <a:off x="0" y="0"/>
          <a:ext cx="10280925" cy="7857675"/>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594000</xdr:colOff>
      <xdr:row>33</xdr:row>
      <xdr:rowOff>171000</xdr:rowOff>
    </xdr:to>
    <xdr:sp macro="" textlink="">
      <xdr:nvSpPr>
        <xdr:cNvPr id="3" name="CustomShape 1" hidden="1">
          <a:extLst>
            <a:ext uri="{FF2B5EF4-FFF2-40B4-BE49-F238E27FC236}">
              <a16:creationId xmlns:a16="http://schemas.microsoft.com/office/drawing/2014/main" id="{00000000-0008-0000-0200-000003000000}"/>
            </a:ext>
          </a:extLst>
        </xdr:cNvPr>
        <xdr:cNvSpPr/>
      </xdr:nvSpPr>
      <xdr:spPr>
        <a:xfrm>
          <a:off x="0" y="0"/>
          <a:ext cx="10280925" cy="7857675"/>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594000</xdr:colOff>
      <xdr:row>33</xdr:row>
      <xdr:rowOff>171000</xdr:rowOff>
    </xdr:to>
    <xdr:sp macro="" textlink="">
      <xdr:nvSpPr>
        <xdr:cNvPr id="4" name="CustomShape 1" hidden="1">
          <a:extLst>
            <a:ext uri="{FF2B5EF4-FFF2-40B4-BE49-F238E27FC236}">
              <a16:creationId xmlns:a16="http://schemas.microsoft.com/office/drawing/2014/main" id="{00000000-0008-0000-0200-000004000000}"/>
            </a:ext>
          </a:extLst>
        </xdr:cNvPr>
        <xdr:cNvSpPr/>
      </xdr:nvSpPr>
      <xdr:spPr>
        <a:xfrm>
          <a:off x="0" y="0"/>
          <a:ext cx="10280925" cy="7857675"/>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594000</xdr:colOff>
      <xdr:row>33</xdr:row>
      <xdr:rowOff>171000</xdr:rowOff>
    </xdr:to>
    <xdr:sp macro="" textlink="">
      <xdr:nvSpPr>
        <xdr:cNvPr id="5" name="CustomShape 1" hidden="1">
          <a:extLst>
            <a:ext uri="{FF2B5EF4-FFF2-40B4-BE49-F238E27FC236}">
              <a16:creationId xmlns:a16="http://schemas.microsoft.com/office/drawing/2014/main" id="{00000000-0008-0000-0200-000005000000}"/>
            </a:ext>
          </a:extLst>
        </xdr:cNvPr>
        <xdr:cNvSpPr/>
      </xdr:nvSpPr>
      <xdr:spPr>
        <a:xfrm>
          <a:off x="0" y="0"/>
          <a:ext cx="10280925" cy="7857675"/>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594000</xdr:colOff>
      <xdr:row>33</xdr:row>
      <xdr:rowOff>171000</xdr:rowOff>
    </xdr:to>
    <xdr:sp macro="" textlink="">
      <xdr:nvSpPr>
        <xdr:cNvPr id="6" name="CustomShape 1" hidden="1">
          <a:extLst>
            <a:ext uri="{FF2B5EF4-FFF2-40B4-BE49-F238E27FC236}">
              <a16:creationId xmlns:a16="http://schemas.microsoft.com/office/drawing/2014/main" id="{00000000-0008-0000-0200-000006000000}"/>
            </a:ext>
          </a:extLst>
        </xdr:cNvPr>
        <xdr:cNvSpPr/>
      </xdr:nvSpPr>
      <xdr:spPr>
        <a:xfrm>
          <a:off x="0" y="0"/>
          <a:ext cx="10280925" cy="7857675"/>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594000</xdr:colOff>
      <xdr:row>33</xdr:row>
      <xdr:rowOff>171000</xdr:rowOff>
    </xdr:to>
    <xdr:sp macro="" textlink="">
      <xdr:nvSpPr>
        <xdr:cNvPr id="7" name="CustomShape 1" hidden="1">
          <a:extLst>
            <a:ext uri="{FF2B5EF4-FFF2-40B4-BE49-F238E27FC236}">
              <a16:creationId xmlns:a16="http://schemas.microsoft.com/office/drawing/2014/main" id="{00000000-0008-0000-0200-000007000000}"/>
            </a:ext>
          </a:extLst>
        </xdr:cNvPr>
        <xdr:cNvSpPr/>
      </xdr:nvSpPr>
      <xdr:spPr>
        <a:xfrm>
          <a:off x="0" y="0"/>
          <a:ext cx="10280925" cy="7857675"/>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628200</xdr:colOff>
      <xdr:row>46</xdr:row>
      <xdr:rowOff>152280</xdr:rowOff>
    </xdr:to>
    <xdr:sp macro="" textlink="">
      <xdr:nvSpPr>
        <xdr:cNvPr id="8" name="CustomShape 1" hidden="1">
          <a:extLst>
            <a:ext uri="{FF2B5EF4-FFF2-40B4-BE49-F238E27FC236}">
              <a16:creationId xmlns:a16="http://schemas.microsoft.com/office/drawing/2014/main" id="{00000000-0008-0000-0200-000008000000}"/>
            </a:ext>
          </a:extLst>
        </xdr:cNvPr>
        <xdr:cNvSpPr/>
      </xdr:nvSpPr>
      <xdr:spPr>
        <a:xfrm>
          <a:off x="0" y="0"/>
          <a:ext cx="10315125" cy="1012495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628200</xdr:colOff>
      <xdr:row>46</xdr:row>
      <xdr:rowOff>152280</xdr:rowOff>
    </xdr:to>
    <xdr:sp macro="" textlink="">
      <xdr:nvSpPr>
        <xdr:cNvPr id="9" name="CustomShape 1" hidden="1">
          <a:extLst>
            <a:ext uri="{FF2B5EF4-FFF2-40B4-BE49-F238E27FC236}">
              <a16:creationId xmlns:a16="http://schemas.microsoft.com/office/drawing/2014/main" id="{00000000-0008-0000-0200-000009000000}"/>
            </a:ext>
          </a:extLst>
        </xdr:cNvPr>
        <xdr:cNvSpPr/>
      </xdr:nvSpPr>
      <xdr:spPr>
        <a:xfrm>
          <a:off x="0" y="0"/>
          <a:ext cx="10315125" cy="1012495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628200</xdr:colOff>
      <xdr:row>46</xdr:row>
      <xdr:rowOff>152280</xdr:rowOff>
    </xdr:to>
    <xdr:sp macro="" textlink="">
      <xdr:nvSpPr>
        <xdr:cNvPr id="10" name="CustomShape 1" hidden="1">
          <a:extLst>
            <a:ext uri="{FF2B5EF4-FFF2-40B4-BE49-F238E27FC236}">
              <a16:creationId xmlns:a16="http://schemas.microsoft.com/office/drawing/2014/main" id="{00000000-0008-0000-0200-00000A000000}"/>
            </a:ext>
          </a:extLst>
        </xdr:cNvPr>
        <xdr:cNvSpPr/>
      </xdr:nvSpPr>
      <xdr:spPr>
        <a:xfrm>
          <a:off x="0" y="0"/>
          <a:ext cx="10315125" cy="1012495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628200</xdr:colOff>
      <xdr:row>46</xdr:row>
      <xdr:rowOff>152280</xdr:rowOff>
    </xdr:to>
    <xdr:sp macro="" textlink="">
      <xdr:nvSpPr>
        <xdr:cNvPr id="11" name="CustomShape 1" hidden="1">
          <a:extLst>
            <a:ext uri="{FF2B5EF4-FFF2-40B4-BE49-F238E27FC236}">
              <a16:creationId xmlns:a16="http://schemas.microsoft.com/office/drawing/2014/main" id="{00000000-0008-0000-0200-00000B000000}"/>
            </a:ext>
          </a:extLst>
        </xdr:cNvPr>
        <xdr:cNvSpPr/>
      </xdr:nvSpPr>
      <xdr:spPr>
        <a:xfrm>
          <a:off x="0" y="0"/>
          <a:ext cx="10315125" cy="1012495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628200</xdr:colOff>
      <xdr:row>46</xdr:row>
      <xdr:rowOff>152280</xdr:rowOff>
    </xdr:to>
    <xdr:sp macro="" textlink="">
      <xdr:nvSpPr>
        <xdr:cNvPr id="12" name="CustomShape 1" hidden="1">
          <a:extLst>
            <a:ext uri="{FF2B5EF4-FFF2-40B4-BE49-F238E27FC236}">
              <a16:creationId xmlns:a16="http://schemas.microsoft.com/office/drawing/2014/main" id="{00000000-0008-0000-0200-00000C000000}"/>
            </a:ext>
          </a:extLst>
        </xdr:cNvPr>
        <xdr:cNvSpPr/>
      </xdr:nvSpPr>
      <xdr:spPr>
        <a:xfrm>
          <a:off x="0" y="0"/>
          <a:ext cx="10315125" cy="1012495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628200</xdr:colOff>
      <xdr:row>46</xdr:row>
      <xdr:rowOff>152280</xdr:rowOff>
    </xdr:to>
    <xdr:sp macro="" textlink="">
      <xdr:nvSpPr>
        <xdr:cNvPr id="13" name="CustomShape 1" hidden="1">
          <a:extLst>
            <a:ext uri="{FF2B5EF4-FFF2-40B4-BE49-F238E27FC236}">
              <a16:creationId xmlns:a16="http://schemas.microsoft.com/office/drawing/2014/main" id="{00000000-0008-0000-0200-00000D000000}"/>
            </a:ext>
          </a:extLst>
        </xdr:cNvPr>
        <xdr:cNvSpPr/>
      </xdr:nvSpPr>
      <xdr:spPr>
        <a:xfrm>
          <a:off x="0" y="0"/>
          <a:ext cx="10315125" cy="1012495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4</xdr:col>
      <xdr:colOff>0</xdr:colOff>
      <xdr:row>43</xdr:row>
      <xdr:rowOff>0</xdr:rowOff>
    </xdr:to>
    <xdr:sp macro="" textlink="">
      <xdr:nvSpPr>
        <xdr:cNvPr id="14" name="AutoShape 12">
          <a:extLst>
            <a:ext uri="{FF2B5EF4-FFF2-40B4-BE49-F238E27FC236}">
              <a16:creationId xmlns:a16="http://schemas.microsoft.com/office/drawing/2014/main" id="{00000000-0008-0000-0200-00000E000000}"/>
            </a:ext>
          </a:extLst>
        </xdr:cNvPr>
        <xdr:cNvSpPr>
          <a:spLocks noChangeArrowheads="1"/>
        </xdr:cNvSpPr>
      </xdr:nvSpPr>
      <xdr:spPr bwMode="auto">
        <a:xfrm>
          <a:off x="0" y="0"/>
          <a:ext cx="8086725" cy="9324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43</xdr:row>
      <xdr:rowOff>0</xdr:rowOff>
    </xdr:to>
    <xdr:sp macro="" textlink="">
      <xdr:nvSpPr>
        <xdr:cNvPr id="15" name="AutoShape 10">
          <a:extLst>
            <a:ext uri="{FF2B5EF4-FFF2-40B4-BE49-F238E27FC236}">
              <a16:creationId xmlns:a16="http://schemas.microsoft.com/office/drawing/2014/main" id="{00000000-0008-0000-0200-00000F000000}"/>
            </a:ext>
          </a:extLst>
        </xdr:cNvPr>
        <xdr:cNvSpPr>
          <a:spLocks noChangeArrowheads="1"/>
        </xdr:cNvSpPr>
      </xdr:nvSpPr>
      <xdr:spPr bwMode="auto">
        <a:xfrm>
          <a:off x="0" y="0"/>
          <a:ext cx="8086725" cy="9324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43</xdr:row>
      <xdr:rowOff>0</xdr:rowOff>
    </xdr:to>
    <xdr:sp macro="" textlink="">
      <xdr:nvSpPr>
        <xdr:cNvPr id="16" name="AutoShape 8">
          <a:extLst>
            <a:ext uri="{FF2B5EF4-FFF2-40B4-BE49-F238E27FC236}">
              <a16:creationId xmlns:a16="http://schemas.microsoft.com/office/drawing/2014/main" id="{00000000-0008-0000-0200-000010000000}"/>
            </a:ext>
          </a:extLst>
        </xdr:cNvPr>
        <xdr:cNvSpPr>
          <a:spLocks noChangeArrowheads="1"/>
        </xdr:cNvSpPr>
      </xdr:nvSpPr>
      <xdr:spPr bwMode="auto">
        <a:xfrm>
          <a:off x="0" y="0"/>
          <a:ext cx="8086725" cy="9324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43</xdr:row>
      <xdr:rowOff>0</xdr:rowOff>
    </xdr:to>
    <xdr:sp macro="" textlink="">
      <xdr:nvSpPr>
        <xdr:cNvPr id="17" name="AutoShape 6">
          <a:extLst>
            <a:ext uri="{FF2B5EF4-FFF2-40B4-BE49-F238E27FC236}">
              <a16:creationId xmlns:a16="http://schemas.microsoft.com/office/drawing/2014/main" id="{00000000-0008-0000-0200-000011000000}"/>
            </a:ext>
          </a:extLst>
        </xdr:cNvPr>
        <xdr:cNvSpPr>
          <a:spLocks noChangeArrowheads="1"/>
        </xdr:cNvSpPr>
      </xdr:nvSpPr>
      <xdr:spPr bwMode="auto">
        <a:xfrm>
          <a:off x="0" y="0"/>
          <a:ext cx="8086725" cy="9324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43</xdr:row>
      <xdr:rowOff>0</xdr:rowOff>
    </xdr:to>
    <xdr:sp macro="" textlink="">
      <xdr:nvSpPr>
        <xdr:cNvPr id="18" name="AutoShape 4">
          <a:extLst>
            <a:ext uri="{FF2B5EF4-FFF2-40B4-BE49-F238E27FC236}">
              <a16:creationId xmlns:a16="http://schemas.microsoft.com/office/drawing/2014/main" id="{00000000-0008-0000-0200-000012000000}"/>
            </a:ext>
          </a:extLst>
        </xdr:cNvPr>
        <xdr:cNvSpPr>
          <a:spLocks noChangeArrowheads="1"/>
        </xdr:cNvSpPr>
      </xdr:nvSpPr>
      <xdr:spPr bwMode="auto">
        <a:xfrm>
          <a:off x="0" y="0"/>
          <a:ext cx="8086725" cy="9324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43</xdr:row>
      <xdr:rowOff>0</xdr:rowOff>
    </xdr:to>
    <xdr:sp macro="" textlink="">
      <xdr:nvSpPr>
        <xdr:cNvPr id="19" name="AutoShape 2">
          <a:extLst>
            <a:ext uri="{FF2B5EF4-FFF2-40B4-BE49-F238E27FC236}">
              <a16:creationId xmlns:a16="http://schemas.microsoft.com/office/drawing/2014/main" id="{00000000-0008-0000-0200-000013000000}"/>
            </a:ext>
          </a:extLst>
        </xdr:cNvPr>
        <xdr:cNvSpPr>
          <a:spLocks noChangeArrowheads="1"/>
        </xdr:cNvSpPr>
      </xdr:nvSpPr>
      <xdr:spPr bwMode="auto">
        <a:xfrm>
          <a:off x="0" y="0"/>
          <a:ext cx="8086725" cy="9324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409575</xdr:rowOff>
    </xdr:to>
    <xdr:sp macro="" textlink="">
      <xdr:nvSpPr>
        <xdr:cNvPr id="20" name="AutoShape 12">
          <a:extLst>
            <a:ext uri="{FF2B5EF4-FFF2-40B4-BE49-F238E27FC236}">
              <a16:creationId xmlns:a16="http://schemas.microsoft.com/office/drawing/2014/main" id="{00000000-0008-0000-0200-000014000000}"/>
            </a:ext>
          </a:extLst>
        </xdr:cNvPr>
        <xdr:cNvSpPr>
          <a:spLocks noChangeArrowheads="1"/>
        </xdr:cNvSpPr>
      </xdr:nvSpPr>
      <xdr:spPr bwMode="auto">
        <a:xfrm>
          <a:off x="0" y="0"/>
          <a:ext cx="8086725" cy="9324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409575</xdr:rowOff>
    </xdr:to>
    <xdr:sp macro="" textlink="">
      <xdr:nvSpPr>
        <xdr:cNvPr id="21" name="AutoShape 10">
          <a:extLst>
            <a:ext uri="{FF2B5EF4-FFF2-40B4-BE49-F238E27FC236}">
              <a16:creationId xmlns:a16="http://schemas.microsoft.com/office/drawing/2014/main" id="{00000000-0008-0000-0200-000015000000}"/>
            </a:ext>
          </a:extLst>
        </xdr:cNvPr>
        <xdr:cNvSpPr>
          <a:spLocks noChangeArrowheads="1"/>
        </xdr:cNvSpPr>
      </xdr:nvSpPr>
      <xdr:spPr bwMode="auto">
        <a:xfrm>
          <a:off x="0" y="0"/>
          <a:ext cx="8086725" cy="9324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409575</xdr:rowOff>
    </xdr:to>
    <xdr:sp macro="" textlink="">
      <xdr:nvSpPr>
        <xdr:cNvPr id="22" name="AutoShape 8">
          <a:extLst>
            <a:ext uri="{FF2B5EF4-FFF2-40B4-BE49-F238E27FC236}">
              <a16:creationId xmlns:a16="http://schemas.microsoft.com/office/drawing/2014/main" id="{00000000-0008-0000-0200-000016000000}"/>
            </a:ext>
          </a:extLst>
        </xdr:cNvPr>
        <xdr:cNvSpPr>
          <a:spLocks noChangeArrowheads="1"/>
        </xdr:cNvSpPr>
      </xdr:nvSpPr>
      <xdr:spPr bwMode="auto">
        <a:xfrm>
          <a:off x="0" y="0"/>
          <a:ext cx="8086725" cy="9324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409575</xdr:rowOff>
    </xdr:to>
    <xdr:sp macro="" textlink="">
      <xdr:nvSpPr>
        <xdr:cNvPr id="23" name="AutoShape 6">
          <a:extLst>
            <a:ext uri="{FF2B5EF4-FFF2-40B4-BE49-F238E27FC236}">
              <a16:creationId xmlns:a16="http://schemas.microsoft.com/office/drawing/2014/main" id="{00000000-0008-0000-0200-000017000000}"/>
            </a:ext>
          </a:extLst>
        </xdr:cNvPr>
        <xdr:cNvSpPr>
          <a:spLocks noChangeArrowheads="1"/>
        </xdr:cNvSpPr>
      </xdr:nvSpPr>
      <xdr:spPr bwMode="auto">
        <a:xfrm>
          <a:off x="0" y="0"/>
          <a:ext cx="8086725" cy="9324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409575</xdr:rowOff>
    </xdr:to>
    <xdr:sp macro="" textlink="">
      <xdr:nvSpPr>
        <xdr:cNvPr id="24" name="AutoShape 4">
          <a:extLst>
            <a:ext uri="{FF2B5EF4-FFF2-40B4-BE49-F238E27FC236}">
              <a16:creationId xmlns:a16="http://schemas.microsoft.com/office/drawing/2014/main" id="{00000000-0008-0000-0200-000018000000}"/>
            </a:ext>
          </a:extLst>
        </xdr:cNvPr>
        <xdr:cNvSpPr>
          <a:spLocks noChangeArrowheads="1"/>
        </xdr:cNvSpPr>
      </xdr:nvSpPr>
      <xdr:spPr bwMode="auto">
        <a:xfrm>
          <a:off x="0" y="0"/>
          <a:ext cx="8086725" cy="9324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409575</xdr:rowOff>
    </xdr:to>
    <xdr:sp macro="" textlink="">
      <xdr:nvSpPr>
        <xdr:cNvPr id="25" name="AutoShape 2">
          <a:extLst>
            <a:ext uri="{FF2B5EF4-FFF2-40B4-BE49-F238E27FC236}">
              <a16:creationId xmlns:a16="http://schemas.microsoft.com/office/drawing/2014/main" id="{00000000-0008-0000-0200-000019000000}"/>
            </a:ext>
          </a:extLst>
        </xdr:cNvPr>
        <xdr:cNvSpPr>
          <a:spLocks noChangeArrowheads="1"/>
        </xdr:cNvSpPr>
      </xdr:nvSpPr>
      <xdr:spPr bwMode="auto">
        <a:xfrm>
          <a:off x="0" y="0"/>
          <a:ext cx="8086725" cy="93249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594000</xdr:colOff>
      <xdr:row>31</xdr:row>
      <xdr:rowOff>171000</xdr:rowOff>
    </xdr:to>
    <xdr:sp macro="" textlink="">
      <xdr:nvSpPr>
        <xdr:cNvPr id="2" name="CustomShape 1" hidden="1">
          <a:extLst>
            <a:ext uri="{FF2B5EF4-FFF2-40B4-BE49-F238E27FC236}">
              <a16:creationId xmlns:a16="http://schemas.microsoft.com/office/drawing/2014/main" id="{00000000-0008-0000-0300-000002000000}"/>
            </a:ext>
          </a:extLst>
        </xdr:cNvPr>
        <xdr:cNvSpPr/>
      </xdr:nvSpPr>
      <xdr:spPr>
        <a:xfrm>
          <a:off x="0" y="0"/>
          <a:ext cx="9128400" cy="9172125"/>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594000</xdr:colOff>
      <xdr:row>31</xdr:row>
      <xdr:rowOff>171000</xdr:rowOff>
    </xdr:to>
    <xdr:sp macro="" textlink="">
      <xdr:nvSpPr>
        <xdr:cNvPr id="3" name="CustomShape 1" hidden="1">
          <a:extLst>
            <a:ext uri="{FF2B5EF4-FFF2-40B4-BE49-F238E27FC236}">
              <a16:creationId xmlns:a16="http://schemas.microsoft.com/office/drawing/2014/main" id="{00000000-0008-0000-0300-000003000000}"/>
            </a:ext>
          </a:extLst>
        </xdr:cNvPr>
        <xdr:cNvSpPr/>
      </xdr:nvSpPr>
      <xdr:spPr>
        <a:xfrm>
          <a:off x="0" y="0"/>
          <a:ext cx="9128400" cy="9172125"/>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594000</xdr:colOff>
      <xdr:row>31</xdr:row>
      <xdr:rowOff>171000</xdr:rowOff>
    </xdr:to>
    <xdr:sp macro="" textlink="">
      <xdr:nvSpPr>
        <xdr:cNvPr id="4" name="CustomShape 1" hidden="1">
          <a:extLst>
            <a:ext uri="{FF2B5EF4-FFF2-40B4-BE49-F238E27FC236}">
              <a16:creationId xmlns:a16="http://schemas.microsoft.com/office/drawing/2014/main" id="{00000000-0008-0000-0300-000004000000}"/>
            </a:ext>
          </a:extLst>
        </xdr:cNvPr>
        <xdr:cNvSpPr/>
      </xdr:nvSpPr>
      <xdr:spPr>
        <a:xfrm>
          <a:off x="0" y="0"/>
          <a:ext cx="9128400" cy="9172125"/>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594000</xdr:colOff>
      <xdr:row>31</xdr:row>
      <xdr:rowOff>171000</xdr:rowOff>
    </xdr:to>
    <xdr:sp macro="" textlink="">
      <xdr:nvSpPr>
        <xdr:cNvPr id="5" name="CustomShape 1" hidden="1">
          <a:extLst>
            <a:ext uri="{FF2B5EF4-FFF2-40B4-BE49-F238E27FC236}">
              <a16:creationId xmlns:a16="http://schemas.microsoft.com/office/drawing/2014/main" id="{00000000-0008-0000-0300-000005000000}"/>
            </a:ext>
          </a:extLst>
        </xdr:cNvPr>
        <xdr:cNvSpPr/>
      </xdr:nvSpPr>
      <xdr:spPr>
        <a:xfrm>
          <a:off x="0" y="0"/>
          <a:ext cx="9128400" cy="9172125"/>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594000</xdr:colOff>
      <xdr:row>31</xdr:row>
      <xdr:rowOff>171000</xdr:rowOff>
    </xdr:to>
    <xdr:sp macro="" textlink="">
      <xdr:nvSpPr>
        <xdr:cNvPr id="6" name="CustomShape 1" hidden="1">
          <a:extLst>
            <a:ext uri="{FF2B5EF4-FFF2-40B4-BE49-F238E27FC236}">
              <a16:creationId xmlns:a16="http://schemas.microsoft.com/office/drawing/2014/main" id="{00000000-0008-0000-0300-000006000000}"/>
            </a:ext>
          </a:extLst>
        </xdr:cNvPr>
        <xdr:cNvSpPr/>
      </xdr:nvSpPr>
      <xdr:spPr>
        <a:xfrm>
          <a:off x="0" y="0"/>
          <a:ext cx="9128400" cy="9172125"/>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594000</xdr:colOff>
      <xdr:row>31</xdr:row>
      <xdr:rowOff>171000</xdr:rowOff>
    </xdr:to>
    <xdr:sp macro="" textlink="">
      <xdr:nvSpPr>
        <xdr:cNvPr id="7" name="CustomShape 1" hidden="1">
          <a:extLst>
            <a:ext uri="{FF2B5EF4-FFF2-40B4-BE49-F238E27FC236}">
              <a16:creationId xmlns:a16="http://schemas.microsoft.com/office/drawing/2014/main" id="{00000000-0008-0000-0300-000007000000}"/>
            </a:ext>
          </a:extLst>
        </xdr:cNvPr>
        <xdr:cNvSpPr/>
      </xdr:nvSpPr>
      <xdr:spPr>
        <a:xfrm>
          <a:off x="0" y="0"/>
          <a:ext cx="9128400" cy="9172125"/>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628200</xdr:colOff>
      <xdr:row>45</xdr:row>
      <xdr:rowOff>152280</xdr:rowOff>
    </xdr:to>
    <xdr:sp macro="" textlink="">
      <xdr:nvSpPr>
        <xdr:cNvPr id="8" name="CustomShape 1" hidden="1">
          <a:extLst>
            <a:ext uri="{FF2B5EF4-FFF2-40B4-BE49-F238E27FC236}">
              <a16:creationId xmlns:a16="http://schemas.microsoft.com/office/drawing/2014/main" id="{00000000-0008-0000-0300-000008000000}"/>
            </a:ext>
          </a:extLst>
        </xdr:cNvPr>
        <xdr:cNvSpPr/>
      </xdr:nvSpPr>
      <xdr:spPr>
        <a:xfrm>
          <a:off x="0" y="0"/>
          <a:ext cx="9162600" cy="12268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628200</xdr:colOff>
      <xdr:row>45</xdr:row>
      <xdr:rowOff>152280</xdr:rowOff>
    </xdr:to>
    <xdr:sp macro="" textlink="">
      <xdr:nvSpPr>
        <xdr:cNvPr id="9" name="CustomShape 1" hidden="1">
          <a:extLst>
            <a:ext uri="{FF2B5EF4-FFF2-40B4-BE49-F238E27FC236}">
              <a16:creationId xmlns:a16="http://schemas.microsoft.com/office/drawing/2014/main" id="{00000000-0008-0000-0300-000009000000}"/>
            </a:ext>
          </a:extLst>
        </xdr:cNvPr>
        <xdr:cNvSpPr/>
      </xdr:nvSpPr>
      <xdr:spPr>
        <a:xfrm>
          <a:off x="0" y="0"/>
          <a:ext cx="9162600" cy="12268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628200</xdr:colOff>
      <xdr:row>45</xdr:row>
      <xdr:rowOff>152280</xdr:rowOff>
    </xdr:to>
    <xdr:sp macro="" textlink="">
      <xdr:nvSpPr>
        <xdr:cNvPr id="10" name="CustomShape 1" hidden="1">
          <a:extLst>
            <a:ext uri="{FF2B5EF4-FFF2-40B4-BE49-F238E27FC236}">
              <a16:creationId xmlns:a16="http://schemas.microsoft.com/office/drawing/2014/main" id="{00000000-0008-0000-0300-00000A000000}"/>
            </a:ext>
          </a:extLst>
        </xdr:cNvPr>
        <xdr:cNvSpPr/>
      </xdr:nvSpPr>
      <xdr:spPr>
        <a:xfrm>
          <a:off x="0" y="0"/>
          <a:ext cx="9162600" cy="12268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628200</xdr:colOff>
      <xdr:row>45</xdr:row>
      <xdr:rowOff>152280</xdr:rowOff>
    </xdr:to>
    <xdr:sp macro="" textlink="">
      <xdr:nvSpPr>
        <xdr:cNvPr id="11" name="CustomShape 1" hidden="1">
          <a:extLst>
            <a:ext uri="{FF2B5EF4-FFF2-40B4-BE49-F238E27FC236}">
              <a16:creationId xmlns:a16="http://schemas.microsoft.com/office/drawing/2014/main" id="{00000000-0008-0000-0300-00000B000000}"/>
            </a:ext>
          </a:extLst>
        </xdr:cNvPr>
        <xdr:cNvSpPr/>
      </xdr:nvSpPr>
      <xdr:spPr>
        <a:xfrm>
          <a:off x="0" y="0"/>
          <a:ext cx="9162600" cy="12268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628200</xdr:colOff>
      <xdr:row>45</xdr:row>
      <xdr:rowOff>152280</xdr:rowOff>
    </xdr:to>
    <xdr:sp macro="" textlink="">
      <xdr:nvSpPr>
        <xdr:cNvPr id="12" name="CustomShape 1" hidden="1">
          <a:extLst>
            <a:ext uri="{FF2B5EF4-FFF2-40B4-BE49-F238E27FC236}">
              <a16:creationId xmlns:a16="http://schemas.microsoft.com/office/drawing/2014/main" id="{00000000-0008-0000-0300-00000C000000}"/>
            </a:ext>
          </a:extLst>
        </xdr:cNvPr>
        <xdr:cNvSpPr/>
      </xdr:nvSpPr>
      <xdr:spPr>
        <a:xfrm>
          <a:off x="0" y="0"/>
          <a:ext cx="9162600" cy="12268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628200</xdr:colOff>
      <xdr:row>45</xdr:row>
      <xdr:rowOff>152280</xdr:rowOff>
    </xdr:to>
    <xdr:sp macro="" textlink="">
      <xdr:nvSpPr>
        <xdr:cNvPr id="13" name="CustomShape 1" hidden="1">
          <a:extLst>
            <a:ext uri="{FF2B5EF4-FFF2-40B4-BE49-F238E27FC236}">
              <a16:creationId xmlns:a16="http://schemas.microsoft.com/office/drawing/2014/main" id="{00000000-0008-0000-0300-00000D000000}"/>
            </a:ext>
          </a:extLst>
        </xdr:cNvPr>
        <xdr:cNvSpPr/>
      </xdr:nvSpPr>
      <xdr:spPr>
        <a:xfrm>
          <a:off x="0" y="0"/>
          <a:ext cx="9162600" cy="12268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4</xdr:col>
      <xdr:colOff>0</xdr:colOff>
      <xdr:row>42</xdr:row>
      <xdr:rowOff>0</xdr:rowOff>
    </xdr:to>
    <xdr:sp macro="" textlink="">
      <xdr:nvSpPr>
        <xdr:cNvPr id="14" name="AutoShape 12">
          <a:extLst>
            <a:ext uri="{FF2B5EF4-FFF2-40B4-BE49-F238E27FC236}">
              <a16:creationId xmlns:a16="http://schemas.microsoft.com/office/drawing/2014/main" id="{00000000-0008-0000-0300-00000E000000}"/>
            </a:ext>
          </a:extLst>
        </xdr:cNvPr>
        <xdr:cNvSpPr>
          <a:spLocks noChangeArrowheads="1"/>
        </xdr:cNvSpPr>
      </xdr:nvSpPr>
      <xdr:spPr bwMode="auto">
        <a:xfrm>
          <a:off x="0" y="0"/>
          <a:ext cx="6934200" cy="11468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5" name="AutoShape 10">
          <a:extLst>
            <a:ext uri="{FF2B5EF4-FFF2-40B4-BE49-F238E27FC236}">
              <a16:creationId xmlns:a16="http://schemas.microsoft.com/office/drawing/2014/main" id="{00000000-0008-0000-0300-00000F000000}"/>
            </a:ext>
          </a:extLst>
        </xdr:cNvPr>
        <xdr:cNvSpPr>
          <a:spLocks noChangeArrowheads="1"/>
        </xdr:cNvSpPr>
      </xdr:nvSpPr>
      <xdr:spPr bwMode="auto">
        <a:xfrm>
          <a:off x="0" y="0"/>
          <a:ext cx="6934200" cy="11468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6" name="AutoShape 8">
          <a:extLst>
            <a:ext uri="{FF2B5EF4-FFF2-40B4-BE49-F238E27FC236}">
              <a16:creationId xmlns:a16="http://schemas.microsoft.com/office/drawing/2014/main" id="{00000000-0008-0000-0300-000010000000}"/>
            </a:ext>
          </a:extLst>
        </xdr:cNvPr>
        <xdr:cNvSpPr>
          <a:spLocks noChangeArrowheads="1"/>
        </xdr:cNvSpPr>
      </xdr:nvSpPr>
      <xdr:spPr bwMode="auto">
        <a:xfrm>
          <a:off x="0" y="0"/>
          <a:ext cx="6934200" cy="11468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7" name="AutoShape 6">
          <a:extLst>
            <a:ext uri="{FF2B5EF4-FFF2-40B4-BE49-F238E27FC236}">
              <a16:creationId xmlns:a16="http://schemas.microsoft.com/office/drawing/2014/main" id="{00000000-0008-0000-0300-000011000000}"/>
            </a:ext>
          </a:extLst>
        </xdr:cNvPr>
        <xdr:cNvSpPr>
          <a:spLocks noChangeArrowheads="1"/>
        </xdr:cNvSpPr>
      </xdr:nvSpPr>
      <xdr:spPr bwMode="auto">
        <a:xfrm>
          <a:off x="0" y="0"/>
          <a:ext cx="6934200" cy="11468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8" name="AutoShape 4">
          <a:extLst>
            <a:ext uri="{FF2B5EF4-FFF2-40B4-BE49-F238E27FC236}">
              <a16:creationId xmlns:a16="http://schemas.microsoft.com/office/drawing/2014/main" id="{00000000-0008-0000-0300-000012000000}"/>
            </a:ext>
          </a:extLst>
        </xdr:cNvPr>
        <xdr:cNvSpPr>
          <a:spLocks noChangeArrowheads="1"/>
        </xdr:cNvSpPr>
      </xdr:nvSpPr>
      <xdr:spPr bwMode="auto">
        <a:xfrm>
          <a:off x="0" y="0"/>
          <a:ext cx="6934200" cy="11468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9" name="AutoShape 2">
          <a:extLst>
            <a:ext uri="{FF2B5EF4-FFF2-40B4-BE49-F238E27FC236}">
              <a16:creationId xmlns:a16="http://schemas.microsoft.com/office/drawing/2014/main" id="{00000000-0008-0000-0300-000013000000}"/>
            </a:ext>
          </a:extLst>
        </xdr:cNvPr>
        <xdr:cNvSpPr>
          <a:spLocks noChangeArrowheads="1"/>
        </xdr:cNvSpPr>
      </xdr:nvSpPr>
      <xdr:spPr bwMode="auto">
        <a:xfrm>
          <a:off x="0" y="0"/>
          <a:ext cx="6934200" cy="11468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41</xdr:row>
      <xdr:rowOff>409575</xdr:rowOff>
    </xdr:to>
    <xdr:sp macro="" textlink="">
      <xdr:nvSpPr>
        <xdr:cNvPr id="20" name="AutoShape 12">
          <a:extLst>
            <a:ext uri="{FF2B5EF4-FFF2-40B4-BE49-F238E27FC236}">
              <a16:creationId xmlns:a16="http://schemas.microsoft.com/office/drawing/2014/main" id="{00000000-0008-0000-0300-000014000000}"/>
            </a:ext>
          </a:extLst>
        </xdr:cNvPr>
        <xdr:cNvSpPr>
          <a:spLocks noChangeArrowheads="1"/>
        </xdr:cNvSpPr>
      </xdr:nvSpPr>
      <xdr:spPr bwMode="auto">
        <a:xfrm>
          <a:off x="0" y="0"/>
          <a:ext cx="6934200" cy="11468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41</xdr:row>
      <xdr:rowOff>409575</xdr:rowOff>
    </xdr:to>
    <xdr:sp macro="" textlink="">
      <xdr:nvSpPr>
        <xdr:cNvPr id="21" name="AutoShape 10">
          <a:extLst>
            <a:ext uri="{FF2B5EF4-FFF2-40B4-BE49-F238E27FC236}">
              <a16:creationId xmlns:a16="http://schemas.microsoft.com/office/drawing/2014/main" id="{00000000-0008-0000-0300-000015000000}"/>
            </a:ext>
          </a:extLst>
        </xdr:cNvPr>
        <xdr:cNvSpPr>
          <a:spLocks noChangeArrowheads="1"/>
        </xdr:cNvSpPr>
      </xdr:nvSpPr>
      <xdr:spPr bwMode="auto">
        <a:xfrm>
          <a:off x="0" y="0"/>
          <a:ext cx="6934200" cy="11468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41</xdr:row>
      <xdr:rowOff>409575</xdr:rowOff>
    </xdr:to>
    <xdr:sp macro="" textlink="">
      <xdr:nvSpPr>
        <xdr:cNvPr id="22" name="AutoShape 8">
          <a:extLst>
            <a:ext uri="{FF2B5EF4-FFF2-40B4-BE49-F238E27FC236}">
              <a16:creationId xmlns:a16="http://schemas.microsoft.com/office/drawing/2014/main" id="{00000000-0008-0000-0300-000016000000}"/>
            </a:ext>
          </a:extLst>
        </xdr:cNvPr>
        <xdr:cNvSpPr>
          <a:spLocks noChangeArrowheads="1"/>
        </xdr:cNvSpPr>
      </xdr:nvSpPr>
      <xdr:spPr bwMode="auto">
        <a:xfrm>
          <a:off x="0" y="0"/>
          <a:ext cx="6934200" cy="11468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41</xdr:row>
      <xdr:rowOff>409575</xdr:rowOff>
    </xdr:to>
    <xdr:sp macro="" textlink="">
      <xdr:nvSpPr>
        <xdr:cNvPr id="23" name="AutoShape 6">
          <a:extLst>
            <a:ext uri="{FF2B5EF4-FFF2-40B4-BE49-F238E27FC236}">
              <a16:creationId xmlns:a16="http://schemas.microsoft.com/office/drawing/2014/main" id="{00000000-0008-0000-0300-000017000000}"/>
            </a:ext>
          </a:extLst>
        </xdr:cNvPr>
        <xdr:cNvSpPr>
          <a:spLocks noChangeArrowheads="1"/>
        </xdr:cNvSpPr>
      </xdr:nvSpPr>
      <xdr:spPr bwMode="auto">
        <a:xfrm>
          <a:off x="0" y="0"/>
          <a:ext cx="6934200" cy="11468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41</xdr:row>
      <xdr:rowOff>409575</xdr:rowOff>
    </xdr:to>
    <xdr:sp macro="" textlink="">
      <xdr:nvSpPr>
        <xdr:cNvPr id="24" name="AutoShape 4">
          <a:extLst>
            <a:ext uri="{FF2B5EF4-FFF2-40B4-BE49-F238E27FC236}">
              <a16:creationId xmlns:a16="http://schemas.microsoft.com/office/drawing/2014/main" id="{00000000-0008-0000-0300-000018000000}"/>
            </a:ext>
          </a:extLst>
        </xdr:cNvPr>
        <xdr:cNvSpPr>
          <a:spLocks noChangeArrowheads="1"/>
        </xdr:cNvSpPr>
      </xdr:nvSpPr>
      <xdr:spPr bwMode="auto">
        <a:xfrm>
          <a:off x="0" y="0"/>
          <a:ext cx="6934200" cy="11468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41</xdr:row>
      <xdr:rowOff>409575</xdr:rowOff>
    </xdr:to>
    <xdr:sp macro="" textlink="">
      <xdr:nvSpPr>
        <xdr:cNvPr id="25" name="AutoShape 2">
          <a:extLst>
            <a:ext uri="{FF2B5EF4-FFF2-40B4-BE49-F238E27FC236}">
              <a16:creationId xmlns:a16="http://schemas.microsoft.com/office/drawing/2014/main" id="{00000000-0008-0000-0300-000019000000}"/>
            </a:ext>
          </a:extLst>
        </xdr:cNvPr>
        <xdr:cNvSpPr>
          <a:spLocks noChangeArrowheads="1"/>
        </xdr:cNvSpPr>
      </xdr:nvSpPr>
      <xdr:spPr bwMode="auto">
        <a:xfrm>
          <a:off x="0" y="0"/>
          <a:ext cx="6934200" cy="11468100"/>
        </a:xfrm>
        <a:custGeom>
          <a:avLst/>
          <a:gdLst/>
          <a:ahLst/>
          <a:cxnLst/>
          <a:rect l="0" t="0" r="0" b="0"/>
          <a:pathLst/>
        </a:custGeom>
        <a:solidFill>
          <a:srgbClr val="FFFFFF"/>
        </a:solid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person displayName="Ashley Ravenscroft" id="{0D69D066-4C33-4FDE-B5CC-DA372814CD11}" userId="7bb5f7bc1fc09460" providerId="Windows Live"/>
  <person displayName="Anthony Quarshie" id="{5BFB5DB0-1358-436C-BEEC-9CEFB89E8DE8}" userId="a0e2486297e345a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 dT="2021-01-25T18:41:51.98" personId="{5BFB5DB0-1358-436C-BEEC-9CEFB89E8DE8}" id="{EAADD310-345E-4328-8C7F-8A500A771F92}">
    <text>From membership</text>
  </threadedComment>
  <threadedComment ref="C3" dT="2021-01-26T15:18:20.92" personId="{0D69D066-4C33-4FDE-B5CC-DA372814CD11}" id="{12BFAD4E-4C77-4338-9128-18A4D5E7ECBD}" parentId="{EAADD310-345E-4328-8C7F-8A500A771F92}">
    <text>Estimates as follows: 
Sept starts- 3490 @ FT 60.68 and PT 553 @ 36.72
January starts- 100@ FT 60.68 and PT 30 @ 36.72
May Starts- 30 @ FT 60.68 and PT 5 @ 36.72
(Slight overall increase to top line)</text>
  </threadedComment>
  <threadedComment ref="C4" dT="2021-01-25T18:42:29.08" personId="{5BFB5DB0-1358-436C-BEEC-9CEFB89E8DE8}" id="{2CD47B55-6FF8-4DF6-A8AF-01E88F37B660}">
    <text>Interest on endownment account</text>
  </threadedComment>
  <threadedComment ref="C4" dT="2021-01-26T15:19:10.49" personId="{0D69D066-4C33-4FDE-B5CC-DA372814CD11}" id="{51106751-6FC5-4715-A213-900F63866B1C}" parentId="{2CD47B55-6FF8-4DF6-A8AF-01E88F37B660}">
    <text>My suggestion would be to use what we have in 'disbursement,' if the fund does not produce as much interest, which I suspect it will not.</text>
  </threadedComment>
  <threadedComment ref="C5" dT="2021-01-25T18:43:01.83" personId="{5BFB5DB0-1358-436C-BEEC-9CEFB89E8DE8}" id="{2DEE3A55-7A26-4CCF-A581-D3F162032E6E}">
    <text>Yearly donation from School of Graduate studies</text>
  </threadedComment>
  <threadedComment ref="C5" dT="2021-01-26T15:19:37.45" personId="{0D69D066-4C33-4FDE-B5CC-DA372814CD11}" id="{BEFB9497-149A-43CB-882F-59D9FC6508F4}" parentId="{2DEE3A55-7A26-4CCF-A581-D3F162032E6E}">
    <text>AR- I will work on formalizing this with Doug.</text>
  </threadedComment>
  <threadedComment ref="C6" dT="2021-01-25T18:43:38.36" personId="{5BFB5DB0-1358-436C-BEEC-9CEFB89E8DE8}" id="{08E663B1-7FA0-47EC-8532-5DB11EF64C84}">
    <text>CUPE contribution towards workshop series</text>
  </threadedComment>
  <threadedComment ref="C7" dT="2021-01-25T18:44:10.57" personId="{5BFB5DB0-1358-436C-BEEC-9CEFB89E8DE8}" id="{DFECFC77-4333-4257-832A-A1E889520EE5}">
    <text>Yearly bursary from Studentcare</text>
  </threadedComment>
  <threadedComment ref="C8" dT="2021-01-25T18:44:44.94" personId="{5BFB5DB0-1358-436C-BEEC-9CEFB89E8DE8}" id="{6E32C38C-AB4A-4709-885E-7D80B47F953D}">
    <text>GSA portion of HSR admin fee</text>
  </threadedComment>
  <threadedComment ref="C8" dT="2021-01-26T15:20:51.72" personId="{0D69D066-4C33-4FDE-B5CC-DA372814CD11}" id="{F06B55A6-4DBE-450C-A6BA-14F1725127F0}" parentId="{6E32C38C-AB4A-4709-885E-7D80B47F953D}">
    <text>There will be some monies from HSR. Albeit, all stakeholders agreed to less of an administration fee. Although the 2000 was low compared to what was actually taken in for administration.</text>
  </threadedComment>
  <threadedComment ref="C9" dT="2021-01-25T18:45:11.73" personId="{5BFB5DB0-1358-436C-BEEC-9CEFB89E8DE8}" id="{F8A99195-FA05-4C96-A3BF-64E5049159F9}">
    <text>Income from advertisements at the Phoenix</text>
  </threadedComment>
  <threadedComment ref="C9" dT="2021-01-26T15:22:19.88" personId="{0D69D066-4C33-4FDE-B5CC-DA372814CD11}" id="{DD764D78-0FE1-40D7-8896-2FE4C50DF5CB}" parentId="{F8A99195-FA05-4C96-A3BF-64E5049159F9}">
    <text>I would suggest this will be much lower this year.</text>
  </threadedComment>
  <threadedComment ref="C10" dT="2021-01-25T18:45:38.69" personId="{5BFB5DB0-1358-436C-BEEC-9CEFB89E8DE8}" id="{370DD594-8E44-43E8-AA0D-56E47D113E38}">
    <text>Interest income from GSA's GICs</text>
  </threadedComment>
  <threadedComment ref="C11" dT="2021-01-25T18:46:05.47" personId="{5BFB5DB0-1358-436C-BEEC-9CEFB89E8DE8}" id="{0E57FACA-0CA9-4D9C-8FCA-9F1DA7ECBFE9}">
    <text>Income from various GSA events</text>
  </threadedComment>
  <threadedComment ref="C11" dT="2021-01-26T15:28:55.53" personId="{0D69D066-4C33-4FDE-B5CC-DA372814CD11}" id="{F84AB867-E849-4A11-AAE9-C0E4ABE48665}" parentId="{0E57FACA-0CA9-4D9C-8FCA-9F1DA7ECBFE9}">
    <text>We will charge even a nominal fee for some events. Transportation is often one of them.</text>
  </threadedComment>
  <threadedComment ref="C12" dT="2021-01-25T18:46:58.81" personId="{5BFB5DB0-1358-436C-BEEC-9CEFB89E8DE8}" id="{C590AFF2-2330-4FB7-A1D5-44142A8AB47F}">
    <text>Dividend paid when Phoenix ends year in a strong financial position</text>
  </threadedComment>
  <threadedComment ref="C12" dT="2021-01-26T15:39:07.30" personId="{0D69D066-4C33-4FDE-B5CC-DA372814CD11}" id="{573ECEB0-F7DD-437C-A825-9F5B54059C15}" parentId="{C590AFF2-2330-4FB7-A1D5-44142A8AB47F}">
    <text>If we want the Phoenix to cover PhD pitchers</text>
  </threadedComment>
  <threadedComment ref="C13" dT="2021-01-25T18:47:11.74" personId="{5BFB5DB0-1358-436C-BEEC-9CEFB89E8DE8}" id="{49AFBC7B-A756-4915-AC58-B2CCA2D0DA1E}">
    <text>HST rebate</text>
  </threadedComment>
  <threadedComment ref="C18" dT="2021-01-25T18:51:29.91" personId="{5BFB5DB0-1358-436C-BEEC-9CEFB89E8DE8}" id="{D8B3C48B-8DB4-4DB4-B105-5637EF0F499B}">
    <text>Budgeted office manager's salary with EI and CPP</text>
  </threadedComment>
  <threadedComment ref="C18" dT="2021-01-26T15:29:10.37" personId="{0D69D066-4C33-4FDE-B5CC-DA372814CD11}" id="{B5A48837-EDDA-4B58-9CD9-8B7CCE6EBEF9}" parentId="{D8B3C48B-8DB4-4DB4-B105-5637EF0F499B}">
    <text>Do we need to reduce the CPP and EI line below?</text>
  </threadedComment>
  <threadedComment ref="C19" dT="2021-01-25T18:53:05.72" personId="{5BFB5DB0-1358-436C-BEEC-9CEFB89E8DE8}" id="{6451BA77-AD8F-433F-B73C-1A924A379966}">
    <text>Wage subsidy from government during COVID-19 pandemic</text>
  </threadedComment>
  <threadedComment ref="C20" dT="2021-01-25T18:53:52.56" personId="{5BFB5DB0-1358-436C-BEEC-9CEFB89E8DE8}" id="{888FE2C0-CE0F-4A82-B567-A934438B97BA}">
    <text>Phoeinix staff EI and CPP</text>
  </threadedComment>
  <threadedComment ref="C21" dT="2021-01-25T18:54:24.02" personId="{5BFB5DB0-1358-436C-BEEC-9CEFB89E8DE8}" id="{6EB90B58-726C-45C4-9D93-52A003E2BA94}">
    <text>Budget amount for GSA stuff development</text>
  </threadedComment>
  <threadedComment ref="C21" dT="2021-01-26T15:29:43.56" personId="{0D69D066-4C33-4FDE-B5CC-DA372814CD11}" id="{950DE3BF-BF65-4B6B-A9E4-184EF269FB2E}" parentId="{6EB90B58-726C-45C4-9D93-52A003E2BA94}">
    <text>Staff development is contractual. Though we can adjust the number down a bit.</text>
  </threadedComment>
  <threadedComment ref="C23" dT="2021-01-25T18:55:14.16" personId="{5BFB5DB0-1358-436C-BEEC-9CEFB89E8DE8}" id="{BEA8242A-6CA5-4D97-9BA9-D940E68602EF}">
    <text>Honaria for 4 VPs and President, including CPP and EI</text>
  </threadedComment>
  <threadedComment ref="C24" dT="2021-01-25T18:55:47.91" personId="{5BFB5DB0-1358-436C-BEEC-9CEFB89E8DE8}" id="{24B02133-7B8B-45BC-950E-BDBF7792D256}">
    <text>Honararium for CRO</text>
  </threadedComment>
  <threadedComment ref="C27" dT="2021-01-25T20:29:24.25" personId="{5BFB5DB0-1358-436C-BEEC-9CEFB89E8DE8}" id="{1BF4694D-B70B-48AF-A112-BF9D93A7BA77}">
    <text>I'm unsure is this is a membership dues</text>
  </threadedComment>
  <threadedComment ref="C28" dT="2021-01-25T20:29:47.52" personId="{5BFB5DB0-1358-436C-BEEC-9CEFB89E8DE8}" id="{90DB4C75-43E9-4862-B8EE-90DC07F844E5}">
    <text>Is this membership dues?</text>
  </threadedComment>
  <threadedComment ref="C29" dT="2021-01-25T19:00:24.17" personId="{5BFB5DB0-1358-436C-BEEC-9CEFB89E8DE8}" id="{C60F5F4C-0BD5-47B7-803A-8DFBA126AC6E}">
    <text>Covers travels expenses for 2 execs to attend CAGS</text>
  </threadedComment>
  <threadedComment ref="C30" dT="2021-01-25T18:58:11.63" personId="{5BFB5DB0-1358-436C-BEEC-9CEFB89E8DE8}" id="{73A04B1F-36B4-4CB5-917D-2D421225D078}">
    <text>Budget for travel expenses of GSA staff and executives</text>
  </threadedComment>
  <threadedComment ref="C31" dT="2021-01-25T20:31:30.41" personId="{5BFB5DB0-1358-436C-BEEC-9CEFB89E8DE8}" id="{B2134B07-B9E4-4106-8C2F-EE42001F0F96}">
    <text>Mona mentioned this but I have forgotten what it is for.</text>
  </threadedComment>
  <threadedComment ref="C33" dT="2021-01-25T18:58:48.14" personId="{5BFB5DB0-1358-436C-BEEC-9CEFB89E8DE8}" id="{2EAFC4CB-AF2A-42BA-8368-C91D78573F94}">
    <text>For travel awards by the GSA</text>
  </threadedComment>
  <threadedComment ref="C34" dT="2021-01-25T18:59:41.89" personId="{5BFB5DB0-1358-436C-BEEC-9CEFB89E8DE8}" id="{E3F20F1D-486F-4EDA-9BC5-A926E34AC013}">
    <text>GSA awards</text>
  </threadedComment>
  <threadedComment ref="C35" dT="2021-01-25T20:32:28.38" personId="{5BFB5DB0-1358-436C-BEEC-9CEFB89E8DE8}" id="{73274EFC-94BE-4511-A569-C7E93C6AF6EB}">
    <text>Bursary for contributions to the GSA</text>
  </threadedComment>
  <threadedComment ref="C37" dT="2021-01-25T20:32:52.24" personId="{5BFB5DB0-1358-436C-BEEC-9CEFB89E8DE8}" id="{67B29102-C2A5-4068-8A82-952EB67D4D74}">
    <text>Budget for welcome week events</text>
  </threadedComment>
  <threadedComment ref="C38" dT="2021-01-25T20:33:08.98" personId="{5BFB5DB0-1358-436C-BEEC-9CEFB89E8DE8}" id="{FF821166-2448-4153-9137-01D98D7F6ACD}">
    <text>Social events budget</text>
  </threadedComment>
  <threadedComment ref="C39" dT="2021-01-25T20:33:37.46" personId="{5BFB5DB0-1358-436C-BEEC-9CEFB89E8DE8}" id="{F15B16FC-44D5-4974-96EC-33CD84C06137}">
    <text>Budget for external bodies seeking sponsorship</text>
  </threadedComment>
  <threadedComment ref="C40" dT="2021-01-25T20:34:10.30" personId="{5BFB5DB0-1358-436C-BEEC-9CEFB89E8DE8}" id="{34696C8F-848A-4599-ABE7-47AB7CC2E4FE}">
    <text>Sponsorship budget for organizations/groups on campus</text>
  </threadedComment>
  <threadedComment ref="C41" dT="2021-01-25T20:35:24.35" personId="{5BFB5DB0-1358-436C-BEEC-9CEFB89E8DE8}" id="{E665FE21-059A-4D6B-9423-FB00CF2B3E6D}">
    <text>Budget for free beer pitcher from Phoenix to graduate students who defend their thesis</text>
  </threadedComment>
  <threadedComment ref="C43" dT="2021-01-25T20:42:03.21" personId="{5BFB5DB0-1358-436C-BEEC-9CEFB89E8DE8}" id="{A8DA6BF5-D85A-4037-8014-40C2D05308A5}">
    <text>Seed funding to GSA ratified clubs.</text>
  </threadedComment>
  <threadedComment ref="C44" dT="2021-01-25T20:45:57.11" personId="{5BFB5DB0-1358-436C-BEEC-9CEFB89E8DE8}" id="{4498FBED-1798-47A2-A2F0-FEC645F0EEA9}">
    <text>Event funding for  GSA ratified clubs</text>
  </threadedComment>
  <threadedComment ref="C46" dT="2021-01-25T20:47:31.54" personId="{5BFB5DB0-1358-436C-BEEC-9CEFB89E8DE8}" id="{6138BE51-F75B-458A-8D41-FB93EE956E32}">
    <text>Budget for snacks for GSA meetings and AGM</text>
  </threadedComment>
  <threadedComment ref="C47" dT="2021-01-25T20:48:02.58" personId="{5BFB5DB0-1358-436C-BEEC-9CEFB89E8DE8}" id="{AC778A59-60BD-4666-B84A-3B371E0A5CAC}">
    <text>Budget for postage</text>
  </threadedComment>
  <threadedComment ref="C48" dT="2021-01-25T20:48:32.85" personId="{5BFB5DB0-1358-436C-BEEC-9CEFB89E8DE8}" id="{6C9F52B3-47C0-4D84-BC5D-A692C44001DD}">
    <text>Various office supplies</text>
  </threadedComment>
  <threadedComment ref="C49" dT="2021-01-25T20:49:11.13" personId="{5BFB5DB0-1358-436C-BEEC-9CEFB89E8DE8}" id="{0E030760-0277-41C7-B6B1-89C11064DBE9}">
    <text>For the phone at the GSA office</text>
  </threadedComment>
  <threadedComment ref="C50" dT="2021-01-25T20:50:00.88" personId="{5BFB5DB0-1358-436C-BEEC-9CEFB89E8DE8}" id="{118F01EF-5CC5-427E-9B5F-73E8D2A90636}">
    <text>Various GSA swag items</text>
  </threadedComment>
  <threadedComment ref="C51" dT="2021-01-25T20:50:19.16" personId="{5BFB5DB0-1358-436C-BEEC-9CEFB89E8DE8}" id="{42A820CC-C7EA-4824-ACD5-AF813774088C}">
    <text>Bank fees</text>
  </threadedComment>
  <threadedComment ref="C53" dT="2021-01-25T20:51:40.95" personId="{5BFB5DB0-1358-436C-BEEC-9CEFB89E8DE8}" id="{7B98BA97-4DCF-4134-B03E-84701A843E6A}">
    <text>Not sure of the details of this</text>
  </threadedComment>
  <threadedComment ref="C54" dT="2021-01-25T20:51:09.10" personId="{5BFB5DB0-1358-436C-BEEC-9CEFB89E8DE8}" id="{F93FCA9F-92A5-4485-B45F-BDDF102D25CC}">
    <text>Towards airport pick up of international students</text>
  </threadedComment>
  <threadedComment ref="C55" dT="2021-01-25T20:52:19.95" personId="{5BFB5DB0-1358-436C-BEEC-9CEFB89E8DE8}" id="{625F6063-CFA9-4CBE-8FA1-7D19065D89E9}">
    <text>GSA's matching contribution to contribution made by SGS</text>
  </threadedComment>
  <threadedComment ref="C56" dT="2021-01-25T20:53:31.76" personId="{5BFB5DB0-1358-436C-BEEC-9CEFB89E8DE8}" id="{D560EFAF-227A-4007-9695-2E4CFD7A4C6E}">
    <text>Could not differentiate between this and council special initiative</text>
  </threadedComment>
  <threadedComment ref="C58" dT="2021-01-25T20:54:21.04" personId="{5BFB5DB0-1358-436C-BEEC-9CEFB89E8DE8}" id="{8660AA2F-82E2-4E94-BD8F-23D4889B34E7}">
    <text>Cost for running GSA elections</text>
  </threadedComment>
  <threadedComment ref="C60" dT="2021-01-25T20:55:01.83" personId="{5BFB5DB0-1358-436C-BEEC-9CEFB89E8DE8}" id="{6D7CB459-D099-4D96-9F4F-EB6A92487984}">
    <text>Commercial insurance coverage for Phoenix/GSA</text>
  </threadedComment>
  <threadedComment ref="C61" dT="2021-01-25T20:55:32.18" personId="{5BFB5DB0-1358-436C-BEEC-9CEFB89E8DE8}" id="{667888CD-1472-4824-9005-64A787FCB9D2}">
    <text>Insurance coverage for GSA board members</text>
  </threadedComment>
  <threadedComment ref="C63" dT="2021-01-25T20:56:20.32" personId="{5BFB5DB0-1358-436C-BEEC-9CEFB89E8DE8}" id="{CECF674E-58E9-4014-8F68-4AA012DA1E83}">
    <text>Various legal services</text>
  </threadedComment>
  <threadedComment ref="C64" dT="2021-01-25T20:56:59.54" personId="{5BFB5DB0-1358-436C-BEEC-9CEFB89E8DE8}" id="{819D2951-78A8-42BC-A5BE-DD132749A421}">
    <text>Towards improvement of GSA operations</text>
  </threadedComment>
  <threadedComment ref="C65" dT="2021-01-25T20:57:21.72" personId="{5BFB5DB0-1358-436C-BEEC-9CEFB89E8DE8}" id="{0C0A4AC2-81C6-482A-88E7-4B8FD7870BF9}">
    <text>Accounting fees (Nadeem?)</text>
  </threadedComment>
  <threadedComment ref="C66" dT="2021-01-25T20:57:39.18" personId="{5BFB5DB0-1358-436C-BEEC-9CEFB89E8DE8}" id="{6EF1C9FD-FD66-45B9-8A1E-360BA0AD9B41}">
    <text>Annual audit fees</text>
  </threadedComment>
  <threadedComment ref="C67" dT="2021-01-25T20:58:08.87" personId="{5BFB5DB0-1358-436C-BEEC-9CEFB89E8DE8}" id="{DB10E143-F788-4F49-BA27-5F5D31F2F211}">
    <text>Towards maintenance of GSA website</text>
  </threadedComment>
  <threadedComment ref="C68" dT="2021-01-25T20:58:30.55" personId="{5BFB5DB0-1358-436C-BEEC-9CEFB89E8DE8}" id="{331B0A8B-9CAD-4BF3-A94E-75A142ED465D}">
    <text>Other IT related charges</text>
  </threadedComment>
</ThreadedComments>
</file>

<file path=xl/threadedComments/threadedComment2.xml><?xml version="1.0" encoding="utf-8"?>
<ThreadedComments xmlns="http://schemas.microsoft.com/office/spreadsheetml/2018/threadedcomments" xmlns:x="http://schemas.openxmlformats.org/spreadsheetml/2006/main">
  <threadedComment ref="C3" dT="2021-01-25T18:41:51.98" personId="{5BFB5DB0-1358-436C-BEEC-9CEFB89E8DE8}" id="{2AFC87BA-4730-4B52-A10E-7E45BCEDD941}">
    <text>From membership</text>
  </threadedComment>
  <threadedComment ref="C3" dT="2021-01-26T15:18:20.92" personId="{0D69D066-4C33-4FDE-B5CC-DA372814CD11}" id="{8CFCA002-9945-435A-ACF9-BCFB4437F743}" parentId="{2AFC87BA-4730-4B52-A10E-7E45BCEDD941}">
    <text>Estimates as follows: 
Sept starts- 3490 @ FT 60.68 and PT 553 @ 36.72
January starts- 100@ FT 60.68 and PT 30 @ 36.72
May Starts- 30 @ FT 60.68 and PT 5 @ 36.72
(Slight overall increase to top line)</text>
  </threadedComment>
  <threadedComment ref="C4" dT="2021-01-25T18:42:29.08" personId="{5BFB5DB0-1358-436C-BEEC-9CEFB89E8DE8}" id="{D25E3C3D-E10F-4914-A4A9-5F9F8B429987}">
    <text>Interest on endownment account</text>
  </threadedComment>
  <threadedComment ref="C4" dT="2021-01-26T15:19:10.49" personId="{0D69D066-4C33-4FDE-B5CC-DA372814CD11}" id="{71EC80A1-FA5B-4BC5-87DE-758F058401BB}" parentId="{D25E3C3D-E10F-4914-A4A9-5F9F8B429987}">
    <text>My suggestion would be to use what we have in 'disbursement,' if the fund does not produce as much interest, which I suspect it will not.</text>
  </threadedComment>
  <threadedComment ref="C5" dT="2021-01-25T18:43:01.83" personId="{5BFB5DB0-1358-436C-BEEC-9CEFB89E8DE8}" id="{8AC682A2-C1EE-4921-803C-FFB114E0D94D}">
    <text>Yearly donation from School of Graduate studies</text>
  </threadedComment>
  <threadedComment ref="C5" dT="2021-01-26T15:19:37.45" personId="{0D69D066-4C33-4FDE-B5CC-DA372814CD11}" id="{9578EA92-9406-4313-B22B-1E89D097180D}" parentId="{8AC682A2-C1EE-4921-803C-FFB114E0D94D}">
    <text>AR- I will work on formalizing this with Doug.</text>
  </threadedComment>
  <threadedComment ref="C6" dT="2021-01-25T18:43:38.36" personId="{5BFB5DB0-1358-436C-BEEC-9CEFB89E8DE8}" id="{D1562CC7-A138-4B75-988D-7E7B25F973AA}">
    <text>CUPE contribution towards workshop series</text>
  </threadedComment>
  <threadedComment ref="C7" dT="2021-01-25T18:44:10.57" personId="{5BFB5DB0-1358-436C-BEEC-9CEFB89E8DE8}" id="{D1EB7541-5634-495E-9C5B-CF05A42AE74C}">
    <text>Yearly bursary from Studentcare</text>
  </threadedComment>
  <threadedComment ref="C8" dT="2021-01-25T18:44:44.94" personId="{5BFB5DB0-1358-436C-BEEC-9CEFB89E8DE8}" id="{9D606948-AE09-4575-8AF4-1EBECDABFAB5}">
    <text>GSA portion of HSR admin fee</text>
  </threadedComment>
  <threadedComment ref="C8" dT="2021-01-26T15:20:51.72" personId="{0D69D066-4C33-4FDE-B5CC-DA372814CD11}" id="{D2C57E33-CA5F-4076-AEA8-04D87D75658A}" parentId="{9D606948-AE09-4575-8AF4-1EBECDABFAB5}">
    <text>There will be some monies from HSR. Albeit, all stakeholders agreed to less of an administration fee. Although the 2000 was low compared to what was actually taken in for administration.</text>
  </threadedComment>
  <threadedComment ref="C9" dT="2021-01-25T18:45:11.73" personId="{5BFB5DB0-1358-436C-BEEC-9CEFB89E8DE8}" id="{E86F08EE-4BAA-40F4-9125-AA43F9CA807A}">
    <text>Income from advertisements at the Phoenix</text>
  </threadedComment>
  <threadedComment ref="C9" dT="2021-01-26T15:22:19.88" personId="{0D69D066-4C33-4FDE-B5CC-DA372814CD11}" id="{EC1821F0-8666-40E0-B0CC-6C190A42B19B}" parentId="{E86F08EE-4BAA-40F4-9125-AA43F9CA807A}">
    <text>I would suggest this will be much lower this year.</text>
  </threadedComment>
  <threadedComment ref="C10" dT="2021-01-25T18:45:38.69" personId="{5BFB5DB0-1358-436C-BEEC-9CEFB89E8DE8}" id="{62389FA9-7FD9-4C40-98E7-095A755745B6}">
    <text>Interest income from GSA's GICs</text>
  </threadedComment>
  <threadedComment ref="C11" dT="2021-01-25T18:46:05.47" personId="{5BFB5DB0-1358-436C-BEEC-9CEFB89E8DE8}" id="{D978465B-57B0-403F-854C-F489CB182EBE}">
    <text>Income from various GSA events</text>
  </threadedComment>
  <threadedComment ref="C11" dT="2021-01-26T15:28:55.53" personId="{0D69D066-4C33-4FDE-B5CC-DA372814CD11}" id="{7EA1C2EA-B3CB-458B-8CC4-96F066FB2230}" parentId="{D978465B-57B0-403F-854C-F489CB182EBE}">
    <text>We will charge even a nominal fee for some events. Transportation is often one of them.</text>
  </threadedComment>
  <threadedComment ref="C12" dT="2021-01-25T18:46:58.81" personId="{5BFB5DB0-1358-436C-BEEC-9CEFB89E8DE8}" id="{332688C1-D0FE-4FEB-B37A-7CEA10A3D7DF}">
    <text>Dividend paid when Phoenix ends year in a strong financial position</text>
  </threadedComment>
  <threadedComment ref="C12" dT="2021-01-26T15:39:07.30" personId="{0D69D066-4C33-4FDE-B5CC-DA372814CD11}" id="{36973B49-7925-4981-B339-C01894A07CD6}" parentId="{332688C1-D0FE-4FEB-B37A-7CEA10A3D7DF}">
    <text>If we want the Phoenix to cover PhD pitchers</text>
  </threadedComment>
  <threadedComment ref="C13" dT="2021-01-25T18:47:11.74" personId="{5BFB5DB0-1358-436C-BEEC-9CEFB89E8DE8}" id="{1E013525-55E4-43F6-9CD5-27DA24EF67CA}">
    <text>HST rebate</text>
  </threadedComment>
  <threadedComment ref="C18" dT="2021-01-25T18:51:29.91" personId="{5BFB5DB0-1358-436C-BEEC-9CEFB89E8DE8}" id="{223A629E-8E08-482C-9454-BA0B3356BB70}">
    <text>Budgeted office manager's salary with EI and CPP</text>
  </threadedComment>
  <threadedComment ref="C18" dT="2021-01-26T15:29:10.37" personId="{0D69D066-4C33-4FDE-B5CC-DA372814CD11}" id="{C35119BC-8BF1-4143-802C-9A9F84A41F26}" parentId="{223A629E-8E08-482C-9454-BA0B3356BB70}">
    <text>Do we need to reduce the CPP and EI line below?</text>
  </threadedComment>
  <threadedComment ref="C19" dT="2021-01-25T18:53:05.72" personId="{5BFB5DB0-1358-436C-BEEC-9CEFB89E8DE8}" id="{819782FA-B314-49DD-8CBA-C41367006B82}">
    <text>Wage subsidy from government during COVID-19 pandemic</text>
  </threadedComment>
  <threadedComment ref="C20" dT="2021-01-25T18:53:52.56" personId="{5BFB5DB0-1358-436C-BEEC-9CEFB89E8DE8}" id="{6128216B-E513-462A-B8D3-8F3CE18CE80D}">
    <text>Phoeinix staff EI and CPP</text>
  </threadedComment>
  <threadedComment ref="C21" dT="2021-01-25T18:54:24.02" personId="{5BFB5DB0-1358-436C-BEEC-9CEFB89E8DE8}" id="{D135C985-8F54-493A-BBD9-D5680924A869}">
    <text>Budget amount for GSA stuff development</text>
  </threadedComment>
  <threadedComment ref="C21" dT="2021-01-26T15:29:43.56" personId="{0D69D066-4C33-4FDE-B5CC-DA372814CD11}" id="{DEFA7E3D-0389-418F-A8AC-333F5E17416F}" parentId="{D135C985-8F54-493A-BBD9-D5680924A869}">
    <text>Staff development is contractual. Though we can adjust the number down a bit.</text>
  </threadedComment>
  <threadedComment ref="C23" dT="2021-01-25T18:55:14.16" personId="{5BFB5DB0-1358-436C-BEEC-9CEFB89E8DE8}" id="{E0E43389-9C1C-46B3-AFB0-DE56EF5F184C}">
    <text>Honaria for 4 VPs and President, including CPP and EI</text>
  </threadedComment>
  <threadedComment ref="C24" dT="2021-01-25T18:55:47.91" personId="{5BFB5DB0-1358-436C-BEEC-9CEFB89E8DE8}" id="{F6311D89-6A8E-4634-A8BA-43EDE9BC2EA3}">
    <text>Honararium for CRO</text>
  </threadedComment>
  <threadedComment ref="C27" dT="2021-01-25T20:29:24.25" personId="{5BFB5DB0-1358-436C-BEEC-9CEFB89E8DE8}" id="{55472070-EFC8-4871-8A84-BDC87046D493}">
    <text>I'm unsure is this is a membership dues</text>
  </threadedComment>
  <threadedComment ref="C28" dT="2021-01-25T20:29:47.52" personId="{5BFB5DB0-1358-436C-BEEC-9CEFB89E8DE8}" id="{CC4DA320-54C7-4DA4-B043-941F65296347}">
    <text>Is this membership dues?</text>
  </threadedComment>
  <threadedComment ref="C29" dT="2021-01-25T19:00:24.17" personId="{5BFB5DB0-1358-436C-BEEC-9CEFB89E8DE8}" id="{021682C0-0F66-448D-8FA6-3E5F0BA9E0CD}">
    <text>Covers travels expenses for 2 execs to attend CAGS</text>
  </threadedComment>
  <threadedComment ref="C30" dT="2021-01-25T18:58:11.63" personId="{5BFB5DB0-1358-436C-BEEC-9CEFB89E8DE8}" id="{43CBD8FF-EA71-4CA9-9F89-368595F9B8CF}">
    <text>Budget for travel expenses of GSA staff and executives</text>
  </threadedComment>
  <threadedComment ref="C31" dT="2021-01-25T20:31:30.41" personId="{5BFB5DB0-1358-436C-BEEC-9CEFB89E8DE8}" id="{17AD7816-DBD7-4FBE-A91D-0D36CA55EE2A}">
    <text>Mona mentioned this but I have forgotten what it is for.</text>
  </threadedComment>
  <threadedComment ref="C33" dT="2021-01-25T18:58:48.14" personId="{5BFB5DB0-1358-436C-BEEC-9CEFB89E8DE8}" id="{1718D81A-BF17-4EBF-9798-1BA92EE995E9}">
    <text>For travel awards by the GSA</text>
  </threadedComment>
  <threadedComment ref="C34" dT="2021-01-25T18:59:41.89" personId="{5BFB5DB0-1358-436C-BEEC-9CEFB89E8DE8}" id="{A0F78506-4E73-49FA-B7A1-43F66A897F23}">
    <text>GSA awards</text>
  </threadedComment>
  <threadedComment ref="C35" dT="2021-01-25T20:32:28.38" personId="{5BFB5DB0-1358-436C-BEEC-9CEFB89E8DE8}" id="{EE5F9EC6-9BD8-4E10-BAD3-48BD67D765BE}">
    <text>Bursary for contributions to the GSA</text>
  </threadedComment>
  <threadedComment ref="C36" dT="2021-01-25T20:51:40.95" personId="{5BFB5DB0-1358-436C-BEEC-9CEFB89E8DE8}" id="{15412367-6438-4E65-AA44-331332867AAD}">
    <text>Not sure of the details of this</text>
  </threadedComment>
  <threadedComment ref="C40" dT="2021-01-25T20:32:52.24" personId="{5BFB5DB0-1358-436C-BEEC-9CEFB89E8DE8}" id="{B2D291B8-9ADF-4DE4-B775-148F70B02775}">
    <text>Budget for welcome week events</text>
  </threadedComment>
  <threadedComment ref="C41" dT="2021-01-25T20:33:08.98" personId="{5BFB5DB0-1358-436C-BEEC-9CEFB89E8DE8}" id="{4BC32EF8-1FF9-4CE1-BB0F-045E72CE6F32}">
    <text>Social events budget</text>
  </threadedComment>
  <threadedComment ref="C42" dT="2021-01-25T20:33:37.46" personId="{5BFB5DB0-1358-436C-BEEC-9CEFB89E8DE8}" id="{B7C10815-8AA0-405C-8DDC-12114AF7F9C2}">
    <text>Budget for external bodies seeking sponsorship</text>
  </threadedComment>
  <threadedComment ref="C43" dT="2021-01-25T20:34:10.30" personId="{5BFB5DB0-1358-436C-BEEC-9CEFB89E8DE8}" id="{63E49C32-EC0A-48FD-9FF6-CD31F3E0EC59}">
    <text>Sponsorship budget for organizations/groups on campus</text>
  </threadedComment>
  <threadedComment ref="C44" dT="2021-01-25T20:35:24.35" personId="{5BFB5DB0-1358-436C-BEEC-9CEFB89E8DE8}" id="{549CC52E-E643-4382-9082-215E1D9FE40F}">
    <text>Budget for free beer pitcher from Phoenix to graduate students who defend their thesis</text>
  </threadedComment>
  <threadedComment ref="C46" dT="2021-01-25T20:42:03.21" personId="{5BFB5DB0-1358-436C-BEEC-9CEFB89E8DE8}" id="{65C7EEA4-B7B2-4337-A814-2F482068C54B}">
    <text>Seed funding to GSA ratified clubs.</text>
  </threadedComment>
  <threadedComment ref="C47" dT="2021-01-25T20:45:57.11" personId="{5BFB5DB0-1358-436C-BEEC-9CEFB89E8DE8}" id="{884A44ED-278A-40A7-8447-31290BB15394}">
    <text>Event funding for  GSA ratified clubs</text>
  </threadedComment>
  <threadedComment ref="C49" dT="2021-01-25T20:47:31.54" personId="{5BFB5DB0-1358-436C-BEEC-9CEFB89E8DE8}" id="{D1965A5D-DDC5-452D-82E0-88157DD29A3B}">
    <text>Budget for snacks for GSA meetings and AGM</text>
  </threadedComment>
  <threadedComment ref="C50" dT="2021-01-25T20:48:02.58" personId="{5BFB5DB0-1358-436C-BEEC-9CEFB89E8DE8}" id="{F5F2203F-2CB3-482D-8773-0E6CEE7C93C0}">
    <text>Budget for postage</text>
  </threadedComment>
  <threadedComment ref="C51" dT="2021-01-25T20:48:32.85" personId="{5BFB5DB0-1358-436C-BEEC-9CEFB89E8DE8}" id="{2C937AE3-151B-471E-97E6-19DF8FE46D6C}">
    <text>Various office supplies</text>
  </threadedComment>
  <threadedComment ref="C52" dT="2021-01-25T20:49:11.13" personId="{5BFB5DB0-1358-436C-BEEC-9CEFB89E8DE8}" id="{C97E9976-AE26-457B-AD28-D3B145BE21C5}">
    <text>For the phone at the GSA office</text>
  </threadedComment>
  <threadedComment ref="C53" dT="2021-01-25T20:50:00.88" personId="{5BFB5DB0-1358-436C-BEEC-9CEFB89E8DE8}" id="{5F11C6C8-FAAE-45E8-9F35-9798945FA29C}">
    <text>Various GSA swag items</text>
  </threadedComment>
  <threadedComment ref="C54" dT="2021-01-25T20:50:19.16" personId="{5BFB5DB0-1358-436C-BEEC-9CEFB89E8DE8}" id="{38ED9947-6856-4E3F-8205-218B1F705190}">
    <text>Bank fees</text>
  </threadedComment>
  <threadedComment ref="C56" dT="2021-01-25T20:51:09.10" personId="{5BFB5DB0-1358-436C-BEEC-9CEFB89E8DE8}" id="{A53CCA93-89EF-4E0F-8B6C-ABAFCB01E928}">
    <text>Towards airport pick up of international students</text>
  </threadedComment>
  <threadedComment ref="C57" dT="2021-01-25T20:52:19.95" personId="{5BFB5DB0-1358-436C-BEEC-9CEFB89E8DE8}" id="{AA69344A-CD0C-4C58-954C-F72A8BAA7C5D}">
    <text>GSA's matching contribution to contribution made by SGS</text>
  </threadedComment>
  <threadedComment ref="C58" dT="2021-01-25T20:53:31.76" personId="{5BFB5DB0-1358-436C-BEEC-9CEFB89E8DE8}" id="{EDC67629-5B5D-4DDB-ADFB-C0785B191985}">
    <text>Could not differentiate between this and council special initiative</text>
  </threadedComment>
  <threadedComment ref="C60" dT="2021-01-25T20:54:21.04" personId="{5BFB5DB0-1358-436C-BEEC-9CEFB89E8DE8}" id="{CE472A06-B7FF-479E-8024-EAFFC9210139}">
    <text>Cost for running GSA elections</text>
  </threadedComment>
  <threadedComment ref="C62" dT="2021-01-25T20:55:01.83" personId="{5BFB5DB0-1358-436C-BEEC-9CEFB89E8DE8}" id="{234F0B64-D2F1-4417-A395-2F6840509DE0}">
    <text>Commercial insurance coverage for Phoenix/GSA</text>
  </threadedComment>
  <threadedComment ref="C63" dT="2021-01-25T20:55:32.18" personId="{5BFB5DB0-1358-436C-BEEC-9CEFB89E8DE8}" id="{7C8DBD10-C5E0-4656-B2E5-CE48658BEE39}">
    <text>Insurance coverage for GSA board members</text>
  </threadedComment>
  <threadedComment ref="C65" dT="2021-01-25T20:56:20.32" personId="{5BFB5DB0-1358-436C-BEEC-9CEFB89E8DE8}" id="{85EB3CD5-308E-4369-B214-6CE2C9C51FAE}">
    <text>Various legal services</text>
  </threadedComment>
  <threadedComment ref="C66" dT="2021-01-25T20:56:59.54" personId="{5BFB5DB0-1358-436C-BEEC-9CEFB89E8DE8}" id="{26899F34-DBB1-4E3F-9892-3481C7188FDB}">
    <text>Towards improvement of GSA operations</text>
  </threadedComment>
  <threadedComment ref="C67" dT="2021-01-25T20:57:21.72" personId="{5BFB5DB0-1358-436C-BEEC-9CEFB89E8DE8}" id="{84DE386C-7D1E-4F33-A75D-FC8F7D876442}">
    <text>Accounting fees (Nadeem?)</text>
  </threadedComment>
  <threadedComment ref="C68" dT="2021-01-25T20:57:39.18" personId="{5BFB5DB0-1358-436C-BEEC-9CEFB89E8DE8}" id="{607E83A9-F42F-4BB5-98CC-61C1AEE63D03}">
    <text>Annual audit fees</text>
  </threadedComment>
  <threadedComment ref="C69" dT="2021-01-25T20:58:08.87" personId="{5BFB5DB0-1358-436C-BEEC-9CEFB89E8DE8}" id="{7F6D01A7-5DAC-480B-BE51-FE87F7E5491F}">
    <text>Towards maintenance of GSA website</text>
  </threadedComment>
  <threadedComment ref="C70" dT="2021-01-25T20:58:30.55" personId="{5BFB5DB0-1358-436C-BEEC-9CEFB89E8DE8}" id="{2B3011B2-6E63-4FF5-ABA0-27428596FD3B}">
    <text>Other IT related charges</text>
  </threadedComment>
</ThreadedComments>
</file>

<file path=xl/threadedComments/threadedComment3.xml><?xml version="1.0" encoding="utf-8"?>
<ThreadedComments xmlns="http://schemas.microsoft.com/office/spreadsheetml/2018/threadedcomments" xmlns:x="http://schemas.openxmlformats.org/spreadsheetml/2006/main">
  <threadedComment ref="C3" dT="2021-01-25T18:41:51.98" personId="{5BFB5DB0-1358-436C-BEEC-9CEFB89E8DE8}" id="{2AFC87BA-4730-4B53-A10E-7E45BCEDD941}">
    <text>From membership</text>
  </threadedComment>
  <threadedComment ref="C3" dT="2021-01-26T15:18:20.92" personId="{0D69D066-4C33-4FDE-B5CC-DA372814CD11}" id="{8CFCA002-9945-435B-ACF9-BCFB4437F743}" parentId="{2AFC87BA-4730-4B53-A10E-7E45BCEDD941}">
    <text>Estimates as follows: 
Sept starts- 3490 @ FT 60.68 and PT 553 @ 36.72
January starts- 100@ FT 60.68 and PT 30 @ 36.72
May Starts- 30 @ FT 60.68 and PT 5 @ 36.72
(Slight overall increase to top line)</text>
  </threadedComment>
  <threadedComment ref="C4" dT="2021-01-25T18:43:01.83" personId="{5BFB5DB0-1358-436C-BEEC-9CEFB89E8DE8}" id="{8AC682A2-C1EE-4922-803C-FFB114E0D94D}">
    <text>Yearly donation from School of Graduate studies</text>
  </threadedComment>
  <threadedComment ref="C4" dT="2021-01-26T15:19:37.45" personId="{0D69D066-4C33-4FDE-B5CC-DA372814CD11}" id="{9578EA92-9406-4314-B22B-1E89D097180D}" parentId="{8AC682A2-C1EE-4922-803C-FFB114E0D94D}">
    <text>AR- I will work on formalizing this with Doug.</text>
  </threadedComment>
  <threadedComment ref="C5" dT="2021-01-25T18:43:38.36" personId="{5BFB5DB0-1358-436C-BEEC-9CEFB89E8DE8}" id="{D1562CC7-A138-4B76-988D-7E7B25F973AA}">
    <text>CUPE contribution towards workshop series</text>
  </threadedComment>
  <threadedComment ref="C6" dT="2021-01-25T18:44:10.57" personId="{5BFB5DB0-1358-436C-BEEC-9CEFB89E8DE8}" id="{D1EB7541-5634-495F-9C5B-CF05A42AE74C}">
    <text>Yearly bursary from Studentcare</text>
  </threadedComment>
  <threadedComment ref="C7" dT="2021-01-25T18:44:44.94" personId="{5BFB5DB0-1358-436C-BEEC-9CEFB89E8DE8}" id="{9D606948-AE09-4576-8AF4-1EBECDABFAB5}">
    <text>GSA portion of HSR admin fee</text>
  </threadedComment>
  <threadedComment ref="C7" dT="2021-01-26T15:20:51.72" personId="{0D69D066-4C33-4FDE-B5CC-DA372814CD11}" id="{D2C57E33-CA5F-4077-AEA8-04D87D75658A}" parentId="{9D606948-AE09-4576-8AF4-1EBECDABFAB5}">
    <text>There will be some monies from HSR. Albeit, all stakeholders agreed to less of an administration fee. Although the 2000 was low compared to what was actually taken in for administration.</text>
  </threadedComment>
  <threadedComment ref="C8" dT="2021-01-25T18:45:11.73" personId="{5BFB5DB0-1358-436C-BEEC-9CEFB89E8DE8}" id="{E86F08EE-4BAA-40F5-9125-AA43F9CA807A}">
    <text>Income from advertisements at the Phoenix</text>
  </threadedComment>
  <threadedComment ref="C8" dT="2021-01-26T15:22:19.88" personId="{0D69D066-4C33-4FDE-B5CC-DA372814CD11}" id="{EC1821F0-8666-40E1-B0CC-6C190A42B19B}" parentId="{E86F08EE-4BAA-40F5-9125-AA43F9CA807A}">
    <text>I would suggest this will be much lower this year.</text>
  </threadedComment>
  <threadedComment ref="C9" dT="2021-01-25T18:45:38.69" personId="{5BFB5DB0-1358-436C-BEEC-9CEFB89E8DE8}" id="{62389FA9-7FD9-4C41-98E7-095A755745B6}">
    <text>Interest income from GSA's GICs</text>
  </threadedComment>
  <threadedComment ref="C10" dT="2021-01-25T18:46:05.47" personId="{5BFB5DB0-1358-436C-BEEC-9CEFB89E8DE8}" id="{D978465B-57B0-4040-854C-F489CB182EBE}">
    <text>Income from various GSA events</text>
  </threadedComment>
  <threadedComment ref="C10" dT="2021-01-26T15:28:55.53" personId="{0D69D066-4C33-4FDE-B5CC-DA372814CD11}" id="{7EA1C2EA-B3CB-458C-8CC4-96F066FB2230}" parentId="{D978465B-57B0-4040-854C-F489CB182EBE}">
    <text>We will charge even a nominal fee for some events. Transportation is often one of them.</text>
  </threadedComment>
  <threadedComment ref="C11" dT="2021-01-25T18:46:58.81" personId="{5BFB5DB0-1358-436C-BEEC-9CEFB89E8DE8}" id="{332688C1-D0FE-4FEC-B37A-7CEA10A3D7DF}">
    <text>Dividend paid when Phoenix ends year in a strong financial position</text>
  </threadedComment>
  <threadedComment ref="C11" dT="2021-01-26T15:39:07.30" personId="{0D69D066-4C33-4FDE-B5CC-DA372814CD11}" id="{36973B49-7925-4982-B339-C01894A07CD6}" parentId="{332688C1-D0FE-4FEC-B37A-7CEA10A3D7DF}">
    <text>If we want the Phoenix to cover PhD pitchers</text>
  </threadedComment>
  <threadedComment ref="C12" dT="2021-01-25T18:47:11.74" personId="{5BFB5DB0-1358-436C-BEEC-9CEFB89E8DE8}" id="{1E013525-55E4-43F7-9CD5-27DA24EF67CA}">
    <text>HST rebate</text>
  </threadedComment>
  <threadedComment ref="C17" dT="2021-01-25T18:51:29.91" personId="{5BFB5DB0-1358-436C-BEEC-9CEFB89E8DE8}" id="{223A629E-8E08-482D-9454-BA0B3356BB70}">
    <text>Budgeted office manager's salary with EI and CPP</text>
  </threadedComment>
  <threadedComment ref="C17" dT="2021-01-26T15:29:10.37" personId="{0D69D066-4C33-4FDE-B5CC-DA372814CD11}" id="{C35119BC-8BF1-4144-802C-9A9F84A41F26}" parentId="{223A629E-8E08-482D-9454-BA0B3356BB70}">
    <text>Do we need to reduce the CPP and EI line below?</text>
  </threadedComment>
  <threadedComment ref="C18" dT="2021-01-25T18:53:52.56" personId="{5BFB5DB0-1358-436C-BEEC-9CEFB89E8DE8}" id="{6128216B-E513-462B-B8D3-8F3CE18CE80D}">
    <text>Phoeinix staff EI and CPP</text>
  </threadedComment>
  <threadedComment ref="C19" dT="2021-01-25T18:54:24.02" personId="{5BFB5DB0-1358-436C-BEEC-9CEFB89E8DE8}" id="{D135C985-8F54-493B-BBD9-D5680924A869}">
    <text>Budget amount for GSA stuff development</text>
  </threadedComment>
  <threadedComment ref="C19" dT="2021-01-26T15:29:43.56" personId="{0D69D066-4C33-4FDE-B5CC-DA372814CD11}" id="{DEFA7E3D-0389-4190-A8AC-333F5E17416F}" parentId="{D135C985-8F54-493B-BBD9-D5680924A869}">
    <text>Staff development is contractual. Though we can adjust the number down a bit.</text>
  </threadedComment>
  <threadedComment ref="C21" dT="2021-01-25T18:55:14.16" personId="{5BFB5DB0-1358-436C-BEEC-9CEFB89E8DE8}" id="{E0E43389-9C1C-46B4-AFB0-DE56EF5F184C}">
    <text>Honaria for 4 VPs and President, including CPP and EI</text>
  </threadedComment>
  <threadedComment ref="C22" dT="2021-01-25T18:55:47.91" personId="{5BFB5DB0-1358-436C-BEEC-9CEFB89E8DE8}" id="{F6311D89-6A8E-4635-A8BA-43EDE9BC2EA3}">
    <text>Honararium for CRO</text>
  </threadedComment>
  <threadedComment ref="C25" dT="2021-01-25T20:29:24.25" personId="{5BFB5DB0-1358-436C-BEEC-9CEFB89E8DE8}" id="{55472070-EFC8-4872-8A84-BDC87046D493}">
    <text>I'm unsure is this is a membership dues</text>
  </threadedComment>
  <threadedComment ref="C26" dT="2021-01-25T20:29:47.52" personId="{5BFB5DB0-1358-436C-BEEC-9CEFB89E8DE8}" id="{CC4DA320-54C7-4DA5-B043-941F65296347}">
    <text>Is this membership dues?</text>
  </threadedComment>
  <threadedComment ref="C27" dT="2021-01-25T19:00:24.17" personId="{5BFB5DB0-1358-436C-BEEC-9CEFB89E8DE8}" id="{021682C0-0F66-448E-8FA6-3E5F0BA9E0CD}">
    <text>Covers travels expenses for 2 execs to attend CAGS</text>
  </threadedComment>
  <threadedComment ref="C28" dT="2021-01-25T18:58:11.63" personId="{5BFB5DB0-1358-436C-BEEC-9CEFB89E8DE8}" id="{43CBD8FF-EA71-4CAA-9F89-368595F9B8CF}">
    <text>Budget for travel expenses of GSA staff and executives</text>
  </threadedComment>
  <threadedComment ref="C29" dT="2021-01-25T20:31:30.41" personId="{5BFB5DB0-1358-436C-BEEC-9CEFB89E8DE8}" id="{17AD7816-DBD7-4FBF-A91D-0D36CA55EE2A}">
    <text>Mona mentioned this but I have forgotten what it is for.</text>
  </threadedComment>
  <threadedComment ref="C31" dT="2021-01-25T18:58:48.14" personId="{5BFB5DB0-1358-436C-BEEC-9CEFB89E8DE8}" id="{1718D81A-BF17-4EC0-9798-1BA92EE995E9}">
    <text>For travel awards by the GSA</text>
  </threadedComment>
  <threadedComment ref="C32" dT="2021-01-25T18:59:41.89" personId="{5BFB5DB0-1358-436C-BEEC-9CEFB89E8DE8}" id="{A0F78506-4E73-49FB-B7A1-43F66A897F23}">
    <text>GSA awards</text>
  </threadedComment>
  <threadedComment ref="C33" dT="2021-01-25T20:32:28.38" personId="{5BFB5DB0-1358-436C-BEEC-9CEFB89E8DE8}" id="{EE5F9EC6-9BD8-4E11-BAD3-48BD67D765BE}">
    <text>Bursary for contributions to the GSA</text>
  </threadedComment>
  <threadedComment ref="C34" dT="2021-01-25T20:51:40.95" personId="{5BFB5DB0-1358-436C-BEEC-9CEFB89E8DE8}" id="{15412367-6438-4E66-AA44-331332867AAD}">
    <text>Not sure of the details of this</text>
  </threadedComment>
  <threadedComment ref="C38" dT="2021-01-25T20:32:52.24" personId="{5BFB5DB0-1358-436C-BEEC-9CEFB89E8DE8}" id="{B2D291B8-9ADF-4DE5-B775-148F70B02775}">
    <text>Budget for welcome week events</text>
  </threadedComment>
  <threadedComment ref="C39" dT="2021-01-25T20:33:08.98" personId="{5BFB5DB0-1358-436C-BEEC-9CEFB89E8DE8}" id="{4BC32EF8-1FF9-4CE2-BB0F-045E72CE6F32}">
    <text>Social events budget</text>
  </threadedComment>
  <threadedComment ref="C40" dT="2021-01-25T20:33:37.46" personId="{5BFB5DB0-1358-436C-BEEC-9CEFB89E8DE8}" id="{B7C10815-8AA0-405D-8DDC-12114AF7F9C2}">
    <text>Budget for external bodies seeking sponsorship</text>
  </threadedComment>
  <threadedComment ref="C42" dT="2021-01-25T20:34:10.30" personId="{5BFB5DB0-1358-436C-BEEC-9CEFB89E8DE8}" id="{63E49C32-EC0A-48FE-9FF6-CD31F3E0EC59}">
    <text>Sponsorship budget for organizations/groups on campus</text>
  </threadedComment>
  <threadedComment ref="C43" dT="2021-01-25T20:35:24.35" personId="{5BFB5DB0-1358-436C-BEEC-9CEFB89E8DE8}" id="{549CC52E-E643-4383-9082-215E1D9FE40F}">
    <text>Budget for free beer pitcher from Phoenix to graduate students who defend their thesis</text>
  </threadedComment>
  <threadedComment ref="C45" dT="2021-01-25T20:42:03.21" personId="{5BFB5DB0-1358-436C-BEEC-9CEFB89E8DE8}" id="{65C7EEA4-B7B2-4338-A814-2F482068C54B}">
    <text>Seed funding to GSA ratified clubs.</text>
  </threadedComment>
  <threadedComment ref="C46" dT="2021-01-25T20:45:57.11" personId="{5BFB5DB0-1358-436C-BEEC-9CEFB89E8DE8}" id="{884A44ED-278A-40A8-8447-31290BB15394}">
    <text>Event funding for  GSA ratified clubs</text>
  </threadedComment>
  <threadedComment ref="C48" dT="2021-01-25T20:47:31.54" personId="{5BFB5DB0-1358-436C-BEEC-9CEFB89E8DE8}" id="{D1965A5D-DDC5-452E-82E0-88157DD29A3B}">
    <text>Budget for snacks for GSA meetings and AGM</text>
  </threadedComment>
  <threadedComment ref="C49" dT="2021-01-25T20:48:02.58" personId="{5BFB5DB0-1358-436C-BEEC-9CEFB89E8DE8}" id="{F5F2203F-2CB3-482E-8773-0E6CEE7C93C0}">
    <text>Budget for postage</text>
  </threadedComment>
  <threadedComment ref="C50" dT="2021-01-25T20:48:32.85" personId="{5BFB5DB0-1358-436C-BEEC-9CEFB89E8DE8}" id="{2C937AE3-151B-471F-97E6-19DF8FE46D6C}">
    <text>Various office supplies</text>
  </threadedComment>
  <threadedComment ref="C51" dT="2021-01-25T20:49:11.13" personId="{5BFB5DB0-1358-436C-BEEC-9CEFB89E8DE8}" id="{C97E9976-AE26-457C-AD28-D3B145BE21C5}">
    <text>For the phone at the GSA office</text>
  </threadedComment>
  <threadedComment ref="C52" dT="2021-01-25T20:50:00.88" personId="{5BFB5DB0-1358-436C-BEEC-9CEFB89E8DE8}" id="{5F11C6C8-FAAE-45E9-9F35-9798945FA29C}">
    <text>Various GSA swag items</text>
  </threadedComment>
  <threadedComment ref="C53" dT="2021-01-25T20:50:19.16" personId="{5BFB5DB0-1358-436C-BEEC-9CEFB89E8DE8}" id="{38ED9947-6856-4E40-8205-218B1F705190}">
    <text>Bank fees</text>
  </threadedComment>
  <threadedComment ref="C56" dT="2021-01-25T20:51:09.10" personId="{5BFB5DB0-1358-436C-BEEC-9CEFB89E8DE8}" id="{A53CCA93-89EF-4E10-8B6C-ABAFCB01E928}">
    <text>Towards airport pick up of international students</text>
  </threadedComment>
  <threadedComment ref="C57" dT="2021-01-25T20:52:19.95" personId="{5BFB5DB0-1358-436C-BEEC-9CEFB89E8DE8}" id="{AA69344A-CD0C-4C59-954C-F72A8BAA7C5D}">
    <text>GSA's matching contribution to contribution made by SGS</text>
  </threadedComment>
  <threadedComment ref="C58" dT="2021-01-25T20:53:31.76" personId="{5BFB5DB0-1358-436C-BEEC-9CEFB89E8DE8}" id="{EDC67629-5B5D-4DDC-ADFB-C0785B191985}">
    <text>Could not differentiate between this and council special initiative</text>
  </threadedComment>
  <threadedComment ref="C60" dT="2021-01-25T20:54:21.04" personId="{5BFB5DB0-1358-436C-BEEC-9CEFB89E8DE8}" id="{CE472A06-B7FF-479F-8024-EAFFC9210139}">
    <text>Cost for running GSA elections</text>
  </threadedComment>
  <threadedComment ref="C62" dT="2021-01-25T20:55:01.83" personId="{5BFB5DB0-1358-436C-BEEC-9CEFB89E8DE8}" id="{234F0B64-D2F1-4418-A395-2F6840509DE0}">
    <text>Commercial insurance coverage for Phoenix/GSA</text>
  </threadedComment>
  <threadedComment ref="C63" dT="2021-01-25T20:55:32.18" personId="{5BFB5DB0-1358-436C-BEEC-9CEFB89E8DE8}" id="{7C8DBD10-C5E0-4657-B2E5-CE48658BEE39}">
    <text>Insurance coverage for GSA board members</text>
  </threadedComment>
  <threadedComment ref="C65" dT="2021-01-25T20:56:20.32" personId="{5BFB5DB0-1358-436C-BEEC-9CEFB89E8DE8}" id="{85EB3CD5-308E-436A-B214-6CE2C9C51FAE}">
    <text>Various legal services</text>
  </threadedComment>
  <threadedComment ref="C66" dT="2021-01-25T20:56:59.54" personId="{5BFB5DB0-1358-436C-BEEC-9CEFB89E8DE8}" id="{26899F34-DBB1-4E40-9892-3481C7188FDB}">
    <text>Towards improvement of GSA operations</text>
  </threadedComment>
  <threadedComment ref="C67" dT="2021-01-25T20:57:21.72" personId="{5BFB5DB0-1358-436C-BEEC-9CEFB89E8DE8}" id="{84DE386C-7D1E-4F34-A75D-FC8F7D876442}">
    <text>Accounting fees (Nadeem?)</text>
  </threadedComment>
  <threadedComment ref="C68" dT="2021-01-25T20:57:39.18" personId="{5BFB5DB0-1358-436C-BEEC-9CEFB89E8DE8}" id="{607E83A9-F42F-4BB6-98CC-61C1AEE63D03}">
    <text>Annual audit fees</text>
  </threadedComment>
  <threadedComment ref="C69" dT="2021-01-25T20:58:08.87" personId="{5BFB5DB0-1358-436C-BEEC-9CEFB89E8DE8}" id="{7F6D01A7-5DAC-480C-BE51-FE87F7E5491F}">
    <text>Towards maintenance of GSA website</text>
  </threadedComment>
  <threadedComment ref="C70" dT="2021-01-25T20:58:30.55" personId="{5BFB5DB0-1358-436C-BEEC-9CEFB89E8DE8}" id="{2B3011B2-6E63-4FF6-ABA0-27428596FD3B}">
    <text>Other IT related charges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0"/>
  <sheetViews>
    <sheetView view="pageBreakPreview" zoomScale="120" zoomScaleNormal="70" zoomScalePageLayoutView="120" workbookViewId="0">
      <pane ySplit="1" topLeftCell="A63" activePane="bottomLeft" state="frozen"/>
      <selection activeCell="G3" sqref="G3"/>
      <selection pane="bottomLeft" activeCell="G3" sqref="G3"/>
    </sheetView>
  </sheetViews>
  <sheetFormatPr defaultColWidth="8.85546875" defaultRowHeight="12.75" x14ac:dyDescent="0.2"/>
  <cols>
    <col min="1" max="1" width="39" customWidth="1"/>
    <col min="2" max="2" width="25.85546875" hidden="1" customWidth="1"/>
    <col min="3" max="3" width="17.140625" customWidth="1"/>
    <col min="4" max="4" width="24.42578125" style="1" hidden="1" customWidth="1"/>
    <col min="5" max="7" width="14.42578125" style="2" customWidth="1"/>
    <col min="8" max="8" width="22.7109375" style="2" hidden="1" customWidth="1"/>
    <col min="9" max="9" width="17.42578125" style="3" customWidth="1"/>
    <col min="10" max="10" width="17.42578125" style="1" customWidth="1"/>
    <col min="11" max="11" width="17.42578125" style="2" customWidth="1"/>
    <col min="12" max="12" width="8.5703125" customWidth="1"/>
    <col min="13" max="13" width="23.140625" customWidth="1"/>
    <col min="14" max="17" width="8.5703125" customWidth="1"/>
    <col min="18" max="18" width="13.140625" customWidth="1"/>
    <col min="19" max="1026" width="8.5703125" customWidth="1"/>
  </cols>
  <sheetData>
    <row r="1" spans="1:16" ht="34.5" customHeight="1" x14ac:dyDescent="0.25">
      <c r="A1" s="4" t="s">
        <v>0</v>
      </c>
      <c r="B1" s="5" t="s">
        <v>1</v>
      </c>
      <c r="C1" s="6" t="s">
        <v>2</v>
      </c>
      <c r="D1" s="7" t="s">
        <v>3</v>
      </c>
      <c r="E1" s="7" t="s">
        <v>4</v>
      </c>
      <c r="F1" s="7" t="s">
        <v>5</v>
      </c>
      <c r="G1" s="7" t="s">
        <v>6</v>
      </c>
      <c r="H1" s="8" t="s">
        <v>7</v>
      </c>
      <c r="I1" s="9" t="s">
        <v>8</v>
      </c>
      <c r="J1" s="7" t="s">
        <v>9</v>
      </c>
      <c r="K1" s="10" t="s">
        <v>10</v>
      </c>
      <c r="L1" s="11"/>
      <c r="M1" s="12"/>
    </row>
    <row r="2" spans="1:16" ht="15" x14ac:dyDescent="0.25">
      <c r="A2" s="13" t="s">
        <v>11</v>
      </c>
      <c r="B2" s="13">
        <f>SUM(B3:B12)</f>
        <v>271367</v>
      </c>
      <c r="C2" s="13">
        <f>SUM(C3:C12)</f>
        <v>0</v>
      </c>
      <c r="D2" s="13">
        <f>SUM(D3:D12)</f>
        <v>269745.51</v>
      </c>
      <c r="E2" s="13">
        <f>SUM(E3:E12)</f>
        <v>271294.03999999998</v>
      </c>
      <c r="F2" s="13"/>
      <c r="G2" s="13"/>
      <c r="H2" s="13" t="e">
        <f>SUM(H3:H12)+E2</f>
        <v>#REF!</v>
      </c>
      <c r="I2" s="13" t="e">
        <f>SUM(#REF!-E2)</f>
        <v>#REF!</v>
      </c>
      <c r="J2" s="13">
        <f>SUM(J3:J12)</f>
        <v>312832.46999999997</v>
      </c>
      <c r="K2" s="13"/>
      <c r="L2" s="11"/>
      <c r="M2" s="12"/>
    </row>
    <row r="3" spans="1:16" ht="15" x14ac:dyDescent="0.25">
      <c r="A3" s="14" t="s">
        <v>12</v>
      </c>
      <c r="B3" s="15">
        <v>229867</v>
      </c>
      <c r="C3" s="16" t="s">
        <v>13</v>
      </c>
      <c r="D3" s="17">
        <v>241075.15</v>
      </c>
      <c r="E3" s="17">
        <v>248282.47</v>
      </c>
      <c r="F3" s="17"/>
      <c r="G3" s="17"/>
      <c r="H3" s="17">
        <v>7500</v>
      </c>
      <c r="I3" s="18" t="e">
        <f>#REF!-E3</f>
        <v>#REF!</v>
      </c>
      <c r="J3" s="17">
        <f>SUM(E3:H3)</f>
        <v>255782.47</v>
      </c>
      <c r="K3" s="17" t="s">
        <v>14</v>
      </c>
      <c r="L3" s="11"/>
      <c r="M3" s="12"/>
    </row>
    <row r="4" spans="1:16" ht="15" x14ac:dyDescent="0.25">
      <c r="A4" s="14" t="s">
        <v>15</v>
      </c>
      <c r="B4" s="14">
        <v>13500</v>
      </c>
      <c r="C4" s="14"/>
      <c r="D4" s="19">
        <v>13500</v>
      </c>
      <c r="E4" s="19">
        <v>0</v>
      </c>
      <c r="F4" s="19"/>
      <c r="G4" s="19"/>
      <c r="H4" s="17" t="e">
        <f>SUM(#REF!-E4)</f>
        <v>#REF!</v>
      </c>
      <c r="I4" s="18" t="e">
        <f>#REF!-E4</f>
        <v>#REF!</v>
      </c>
      <c r="J4" s="17">
        <v>13500</v>
      </c>
      <c r="K4" s="17" t="s">
        <v>16</v>
      </c>
      <c r="L4" s="11"/>
      <c r="M4" s="12"/>
      <c r="N4" s="20"/>
      <c r="O4" s="20"/>
    </row>
    <row r="5" spans="1:16" ht="15" x14ac:dyDescent="0.25">
      <c r="A5" s="14" t="s">
        <v>17</v>
      </c>
      <c r="B5" s="14">
        <v>10000</v>
      </c>
      <c r="C5" s="14"/>
      <c r="D5" s="19">
        <f>5000+2000+1000</f>
        <v>8000</v>
      </c>
      <c r="E5" s="19">
        <v>15000</v>
      </c>
      <c r="F5" s="19"/>
      <c r="G5" s="19"/>
      <c r="H5" s="17">
        <v>0</v>
      </c>
      <c r="I5" s="18" t="e">
        <f>#REF!-E5</f>
        <v>#REF!</v>
      </c>
      <c r="J5" s="17">
        <f>SUM(5000+5000)+2000</f>
        <v>12000</v>
      </c>
      <c r="K5" s="17" t="s">
        <v>18</v>
      </c>
      <c r="L5" s="11"/>
      <c r="M5" s="12"/>
      <c r="N5" s="20"/>
      <c r="O5" s="20"/>
    </row>
    <row r="6" spans="1:16" ht="15" x14ac:dyDescent="0.25">
      <c r="A6" s="14" t="s">
        <v>19</v>
      </c>
      <c r="B6" s="14">
        <v>1000</v>
      </c>
      <c r="C6" s="14"/>
      <c r="D6" s="21">
        <v>0</v>
      </c>
      <c r="E6" s="21">
        <v>3000</v>
      </c>
      <c r="F6" s="21"/>
      <c r="G6" s="21"/>
      <c r="H6" s="17">
        <v>0</v>
      </c>
      <c r="I6" s="18" t="e">
        <f>#REF!-E6</f>
        <v>#REF!</v>
      </c>
      <c r="J6" s="17">
        <v>3000</v>
      </c>
      <c r="K6" s="17" t="s">
        <v>20</v>
      </c>
      <c r="L6" s="11"/>
      <c r="M6" s="12"/>
      <c r="O6" s="22"/>
    </row>
    <row r="7" spans="1:16" ht="15" x14ac:dyDescent="0.25">
      <c r="A7" s="14" t="s">
        <v>21</v>
      </c>
      <c r="B7" s="14">
        <v>3500</v>
      </c>
      <c r="C7" s="14"/>
      <c r="D7" s="21">
        <v>3301.41</v>
      </c>
      <c r="E7" s="21">
        <v>0</v>
      </c>
      <c r="F7" s="21"/>
      <c r="G7" s="21"/>
      <c r="H7" s="17" t="e">
        <f>SUM(#REF!-E7)</f>
        <v>#REF!</v>
      </c>
      <c r="I7" s="18" t="e">
        <f>#REF!-E7</f>
        <v>#REF!</v>
      </c>
      <c r="J7" s="17">
        <v>3300</v>
      </c>
      <c r="K7" s="17" t="s">
        <v>22</v>
      </c>
      <c r="L7" s="11"/>
      <c r="M7" s="12"/>
    </row>
    <row r="8" spans="1:16" ht="15" x14ac:dyDescent="0.25">
      <c r="A8" s="14" t="s">
        <v>23</v>
      </c>
      <c r="B8" s="14">
        <v>0</v>
      </c>
      <c r="C8" s="14"/>
      <c r="D8" s="21">
        <v>0</v>
      </c>
      <c r="E8" s="21">
        <v>142.16999999999999</v>
      </c>
      <c r="F8" s="21"/>
      <c r="G8" s="21"/>
      <c r="H8" s="17">
        <v>0</v>
      </c>
      <c r="I8" s="18" t="e">
        <f>#REF!-E8</f>
        <v>#REF!</v>
      </c>
      <c r="J8" s="17">
        <v>250</v>
      </c>
      <c r="K8" s="17" t="s">
        <v>24</v>
      </c>
      <c r="L8" s="11"/>
      <c r="M8" s="12"/>
    </row>
    <row r="9" spans="1:16" ht="15" x14ac:dyDescent="0.25">
      <c r="A9" s="14" t="s">
        <v>25</v>
      </c>
      <c r="B9" s="14">
        <v>0</v>
      </c>
      <c r="C9" s="14"/>
      <c r="D9" s="21">
        <v>0</v>
      </c>
      <c r="E9" s="21">
        <v>2079</v>
      </c>
      <c r="F9" s="21"/>
      <c r="G9" s="21"/>
      <c r="H9" s="23">
        <v>3000</v>
      </c>
      <c r="I9" s="18" t="e">
        <f>#REF!-E9</f>
        <v>#REF!</v>
      </c>
      <c r="J9" s="17">
        <f>5000</f>
        <v>5000</v>
      </c>
      <c r="K9" s="17" t="s">
        <v>26</v>
      </c>
      <c r="L9" s="11"/>
      <c r="M9" s="12"/>
    </row>
    <row r="10" spans="1:16" ht="15" x14ac:dyDescent="0.25">
      <c r="A10" s="14" t="s">
        <v>27</v>
      </c>
      <c r="B10" s="24">
        <v>3500</v>
      </c>
      <c r="C10" s="14"/>
      <c r="D10" s="24">
        <v>3868.95</v>
      </c>
      <c r="E10" s="21">
        <v>2790.4</v>
      </c>
      <c r="F10" s="21"/>
      <c r="G10" s="21"/>
      <c r="H10" s="17" t="e">
        <f>SUM(#REF!-E10)</f>
        <v>#REF!</v>
      </c>
      <c r="I10" s="18" t="e">
        <f>#REF!-E10</f>
        <v>#REF!</v>
      </c>
      <c r="J10" s="17">
        <v>3500</v>
      </c>
      <c r="K10" s="17" t="s">
        <v>28</v>
      </c>
      <c r="L10" s="11"/>
      <c r="M10" s="12"/>
    </row>
    <row r="11" spans="1:16" ht="15" x14ac:dyDescent="0.25">
      <c r="A11" s="14" t="s">
        <v>29</v>
      </c>
      <c r="B11" s="14">
        <v>10000</v>
      </c>
      <c r="C11" s="16" t="s">
        <v>30</v>
      </c>
      <c r="D11" s="21">
        <v>0</v>
      </c>
      <c r="E11" s="21">
        <v>0</v>
      </c>
      <c r="F11" s="21"/>
      <c r="G11" s="21"/>
      <c r="H11" s="17" t="e">
        <f>SUM(#REF!-E11)</f>
        <v>#REF!</v>
      </c>
      <c r="I11" s="18" t="e">
        <f>#REF!-E11</f>
        <v>#REF!</v>
      </c>
      <c r="J11" s="17">
        <v>15000</v>
      </c>
      <c r="K11" s="17" t="s">
        <v>31</v>
      </c>
      <c r="L11" s="11"/>
      <c r="M11" s="12"/>
    </row>
    <row r="12" spans="1:16" ht="15" x14ac:dyDescent="0.25">
      <c r="A12" s="14" t="s">
        <v>32</v>
      </c>
      <c r="B12" s="14"/>
      <c r="C12" s="16">
        <v>0</v>
      </c>
      <c r="D12" s="21">
        <v>0</v>
      </c>
      <c r="E12" s="21">
        <v>0</v>
      </c>
      <c r="F12" s="21"/>
      <c r="G12" s="21"/>
      <c r="H12" s="17">
        <v>1434</v>
      </c>
      <c r="I12" s="18">
        <v>0</v>
      </c>
      <c r="J12" s="17">
        <v>1500</v>
      </c>
      <c r="K12" s="17" t="s">
        <v>33</v>
      </c>
      <c r="L12" s="11"/>
      <c r="M12" s="12"/>
    </row>
    <row r="13" spans="1:16" ht="18.75" x14ac:dyDescent="0.3">
      <c r="A13" s="25" t="s">
        <v>34</v>
      </c>
      <c r="B13" s="26"/>
      <c r="C13" s="26"/>
      <c r="D13" s="26"/>
      <c r="E13" s="26"/>
      <c r="F13" s="26"/>
      <c r="G13" s="26"/>
      <c r="H13" s="26"/>
      <c r="I13" s="26"/>
      <c r="J13" s="27"/>
      <c r="K13" s="27"/>
      <c r="L13" s="11"/>
      <c r="M13" s="12"/>
    </row>
    <row r="14" spans="1:16" ht="15" x14ac:dyDescent="0.25">
      <c r="A14" s="28" t="s">
        <v>35</v>
      </c>
      <c r="B14" s="28">
        <f t="shared" ref="B14:H14" si="0">SUM(B15:B17)</f>
        <v>95000</v>
      </c>
      <c r="C14" s="28">
        <f t="shared" si="0"/>
        <v>0</v>
      </c>
      <c r="D14" s="28">
        <f t="shared" si="0"/>
        <v>90227.41</v>
      </c>
      <c r="E14" s="28">
        <f t="shared" si="0"/>
        <v>44101.72</v>
      </c>
      <c r="F14" s="28"/>
      <c r="G14" s="28"/>
      <c r="H14" s="29" t="e">
        <f t="shared" si="0"/>
        <v>#REF!</v>
      </c>
      <c r="I14" s="30" t="e">
        <f>SUM(#REF!-E14)</f>
        <v>#REF!</v>
      </c>
      <c r="J14" s="28">
        <f>SUM(J15:J17)</f>
        <v>104042.88</v>
      </c>
      <c r="K14" s="28"/>
      <c r="L14" s="11"/>
      <c r="M14" s="12"/>
    </row>
    <row r="15" spans="1:16" ht="15" x14ac:dyDescent="0.25">
      <c r="A15" s="31" t="s">
        <v>36</v>
      </c>
      <c r="B15" s="32">
        <v>75000</v>
      </c>
      <c r="C15" s="16" t="s">
        <v>37</v>
      </c>
      <c r="D15" s="33">
        <f>67426.86+3040.28</f>
        <v>70467.14</v>
      </c>
      <c r="E15" s="34">
        <f>32621.42+1906.18</f>
        <v>34527.599999999999</v>
      </c>
      <c r="F15" s="151"/>
      <c r="G15" s="151"/>
      <c r="H15" s="18" t="e">
        <f>SUM(#REF!-E15)</f>
        <v>#REF!</v>
      </c>
      <c r="I15" s="18" t="e">
        <f>#REF!-E15</f>
        <v>#REF!</v>
      </c>
      <c r="J15" s="17">
        <v>75000</v>
      </c>
      <c r="K15" s="17" t="s">
        <v>38</v>
      </c>
      <c r="L15" s="11"/>
      <c r="M15" s="12"/>
    </row>
    <row r="16" spans="1:16" ht="15" x14ac:dyDescent="0.25">
      <c r="A16" s="31" t="s">
        <v>39</v>
      </c>
      <c r="B16" s="32">
        <v>18500</v>
      </c>
      <c r="C16" s="14"/>
      <c r="D16" s="35">
        <v>18396.400000000001</v>
      </c>
      <c r="E16" s="36">
        <v>9574.1200000000008</v>
      </c>
      <c r="F16" s="152"/>
      <c r="G16" s="152"/>
      <c r="H16" s="18" t="e">
        <f>SUM(#REF!-E16)</f>
        <v>#REF!</v>
      </c>
      <c r="I16" s="18" t="e">
        <f>#REF!-E16</f>
        <v>#REF!</v>
      </c>
      <c r="J16" s="17">
        <f>SUM(18.23*28)*52</f>
        <v>26542.880000000001</v>
      </c>
      <c r="K16" s="17" t="s">
        <v>40</v>
      </c>
      <c r="L16" s="11"/>
      <c r="M16" s="12"/>
      <c r="P16" s="37"/>
    </row>
    <row r="17" spans="1:18" ht="15" x14ac:dyDescent="0.25">
      <c r="A17" s="38" t="s">
        <v>41</v>
      </c>
      <c r="B17" s="14">
        <v>1500</v>
      </c>
      <c r="C17" s="16" t="s">
        <v>42</v>
      </c>
      <c r="D17" s="33">
        <v>1363.87</v>
      </c>
      <c r="E17" s="33">
        <v>0</v>
      </c>
      <c r="F17" s="153"/>
      <c r="G17" s="153"/>
      <c r="H17" s="18" t="e">
        <f>SUM(#REF!-E17)</f>
        <v>#REF!</v>
      </c>
      <c r="I17" s="18" t="e">
        <f>#REF!-E17</f>
        <v>#REF!</v>
      </c>
      <c r="J17" s="17">
        <v>2500</v>
      </c>
      <c r="K17" s="17" t="s">
        <v>43</v>
      </c>
      <c r="L17" s="11"/>
      <c r="M17" s="12"/>
      <c r="R17" s="39"/>
    </row>
    <row r="18" spans="1:18" ht="15" x14ac:dyDescent="0.25">
      <c r="A18" s="28" t="s">
        <v>44</v>
      </c>
      <c r="B18" s="28">
        <f>SUM(B19:B21)</f>
        <v>35800</v>
      </c>
      <c r="C18" s="28">
        <f>SUM(C19:C21)</f>
        <v>0</v>
      </c>
      <c r="D18" s="28">
        <f>SUM(D19:D21)</f>
        <v>31502.240000000002</v>
      </c>
      <c r="E18" s="28">
        <f>SUM(E19:E21)</f>
        <v>12026.76</v>
      </c>
      <c r="F18" s="28"/>
      <c r="G18" s="28"/>
      <c r="H18" s="29" t="e">
        <f>SUM(#REF!-E18)</f>
        <v>#REF!</v>
      </c>
      <c r="I18" s="30" t="e">
        <f>SUM(I19:I21)</f>
        <v>#REF!</v>
      </c>
      <c r="J18" s="28">
        <f>SUM(J19:J21)</f>
        <v>35156.160000000003</v>
      </c>
      <c r="K18" s="28"/>
      <c r="L18" s="11"/>
      <c r="M18" s="40"/>
      <c r="P18" s="39"/>
    </row>
    <row r="19" spans="1:18" ht="24" customHeight="1" x14ac:dyDescent="0.25">
      <c r="A19" s="31" t="s">
        <v>45</v>
      </c>
      <c r="B19" s="14">
        <v>34500</v>
      </c>
      <c r="C19" s="160" t="s">
        <v>46</v>
      </c>
      <c r="D19" s="33">
        <v>30752.240000000002</v>
      </c>
      <c r="E19" s="33">
        <v>12026.76</v>
      </c>
      <c r="F19" s="153"/>
      <c r="G19" s="153"/>
      <c r="H19" s="18" t="e">
        <f>SUM(#REF!-E19)</f>
        <v>#REF!</v>
      </c>
      <c r="I19" s="18" t="e">
        <f>#REF!-E19</f>
        <v>#REF!</v>
      </c>
      <c r="J19" s="23">
        <f>SUM(367*26)+((233.79*4)*26)</f>
        <v>33856.160000000003</v>
      </c>
      <c r="K19" s="17" t="s">
        <v>47</v>
      </c>
      <c r="L19" s="11"/>
      <c r="M19" s="161"/>
    </row>
    <row r="20" spans="1:18" ht="15" x14ac:dyDescent="0.25">
      <c r="A20" s="31" t="s">
        <v>48</v>
      </c>
      <c r="B20" s="14">
        <v>800</v>
      </c>
      <c r="C20" s="160"/>
      <c r="D20" s="21">
        <v>750</v>
      </c>
      <c r="E20" s="21">
        <v>0</v>
      </c>
      <c r="F20" s="154"/>
      <c r="G20" s="154"/>
      <c r="H20" s="18" t="e">
        <f>SUM(#REF!-E20)</f>
        <v>#REF!</v>
      </c>
      <c r="I20" s="18" t="e">
        <f>#REF!-E20</f>
        <v>#REF!</v>
      </c>
      <c r="J20" s="17">
        <v>800</v>
      </c>
      <c r="K20" s="17"/>
      <c r="L20" s="11"/>
      <c r="M20" s="161"/>
      <c r="R20" s="39"/>
    </row>
    <row r="21" spans="1:18" ht="15" x14ac:dyDescent="0.25">
      <c r="A21" s="31" t="s">
        <v>49</v>
      </c>
      <c r="B21" s="14">
        <v>500</v>
      </c>
      <c r="C21" s="160"/>
      <c r="D21" s="21">
        <v>0</v>
      </c>
      <c r="E21" s="21">
        <v>0</v>
      </c>
      <c r="F21" s="154"/>
      <c r="G21" s="154"/>
      <c r="H21" s="18" t="e">
        <f>SUM(#REF!-E21)</f>
        <v>#REF!</v>
      </c>
      <c r="I21" s="18" t="e">
        <f>#REF!-E21</f>
        <v>#REF!</v>
      </c>
      <c r="J21" s="17">
        <v>500</v>
      </c>
      <c r="K21" s="17" t="s">
        <v>50</v>
      </c>
      <c r="L21" s="11"/>
      <c r="M21" s="161"/>
      <c r="R21" s="39"/>
    </row>
    <row r="22" spans="1:18" ht="15" x14ac:dyDescent="0.25">
      <c r="A22" s="28" t="s">
        <v>51</v>
      </c>
      <c r="B22" s="28">
        <v>4200</v>
      </c>
      <c r="C22" s="14"/>
      <c r="D22" s="28">
        <v>2054.3000000000002</v>
      </c>
      <c r="E22" s="29">
        <v>975.59</v>
      </c>
      <c r="F22" s="29"/>
      <c r="G22" s="29"/>
      <c r="H22" s="29">
        <v>3000</v>
      </c>
      <c r="I22" s="30">
        <v>3000</v>
      </c>
      <c r="J22" s="28">
        <v>4000</v>
      </c>
      <c r="K22" s="28" t="s">
        <v>52</v>
      </c>
      <c r="L22" s="11"/>
      <c r="M22" s="12"/>
      <c r="R22" s="39"/>
    </row>
    <row r="23" spans="1:18" ht="15" x14ac:dyDescent="0.25">
      <c r="A23" s="28" t="s">
        <v>53</v>
      </c>
      <c r="B23" s="28">
        <f>SUM(B24:B28)</f>
        <v>3800</v>
      </c>
      <c r="C23" s="28">
        <f>SUM(C24:C28)</f>
        <v>0</v>
      </c>
      <c r="D23" s="28">
        <f>SUM(D24:D28)</f>
        <v>9439.17</v>
      </c>
      <c r="E23" s="29">
        <f>SUM(E24:E28)</f>
        <v>4268.12</v>
      </c>
      <c r="F23" s="29"/>
      <c r="G23" s="29"/>
      <c r="H23" s="29" t="e">
        <f>SUM(#REF!-E23)</f>
        <v>#REF!</v>
      </c>
      <c r="I23" s="30" t="e">
        <f>#REF!-E23</f>
        <v>#REF!</v>
      </c>
      <c r="J23" s="28">
        <f>SUM(J24:J28)</f>
        <v>9650</v>
      </c>
      <c r="K23" s="28"/>
      <c r="L23" s="11"/>
      <c r="M23" s="12"/>
      <c r="R23" s="39"/>
    </row>
    <row r="24" spans="1:18" ht="15" x14ac:dyDescent="0.25">
      <c r="A24" s="31" t="s">
        <v>54</v>
      </c>
      <c r="B24" s="14">
        <v>0</v>
      </c>
      <c r="C24" s="14"/>
      <c r="D24" s="21">
        <v>1996.13</v>
      </c>
      <c r="E24" s="21">
        <v>0</v>
      </c>
      <c r="F24" s="154"/>
      <c r="G24" s="154"/>
      <c r="H24" s="18" t="e">
        <f>SUM(#REF!-E24)</f>
        <v>#REF!</v>
      </c>
      <c r="I24" s="18" t="e">
        <f>#REF!-E24</f>
        <v>#REF!</v>
      </c>
      <c r="J24" s="17">
        <v>1500</v>
      </c>
      <c r="K24" s="17" t="s">
        <v>55</v>
      </c>
      <c r="L24" s="11"/>
      <c r="M24" s="12"/>
    </row>
    <row r="25" spans="1:18" ht="15" x14ac:dyDescent="0.25">
      <c r="A25" s="31" t="s">
        <v>56</v>
      </c>
      <c r="B25" s="14">
        <v>0</v>
      </c>
      <c r="C25" s="14"/>
      <c r="D25" s="41">
        <v>800</v>
      </c>
      <c r="E25" s="41">
        <v>200</v>
      </c>
      <c r="F25" s="155"/>
      <c r="G25" s="155"/>
      <c r="H25" s="18" t="e">
        <f>SUM(#REF!-E25)</f>
        <v>#REF!</v>
      </c>
      <c r="I25" s="18" t="e">
        <f>#REF!-E25</f>
        <v>#REF!</v>
      </c>
      <c r="J25" s="17">
        <v>800</v>
      </c>
      <c r="K25" s="17" t="s">
        <v>57</v>
      </c>
      <c r="L25" s="11"/>
      <c r="M25" s="12"/>
    </row>
    <row r="26" spans="1:18" ht="15" x14ac:dyDescent="0.25">
      <c r="A26" s="31" t="s">
        <v>58</v>
      </c>
      <c r="B26" s="14">
        <v>0</v>
      </c>
      <c r="C26" s="14"/>
      <c r="D26" s="41">
        <v>2035</v>
      </c>
      <c r="E26" s="41">
        <v>1977.65</v>
      </c>
      <c r="F26" s="155"/>
      <c r="G26" s="155"/>
      <c r="H26" s="18" t="e">
        <f>SUM(#REF!-E26)</f>
        <v>#REF!</v>
      </c>
      <c r="I26" s="18" t="e">
        <f>#REF!-E26</f>
        <v>#REF!</v>
      </c>
      <c r="J26" s="17">
        <v>2500</v>
      </c>
      <c r="K26" s="17" t="s">
        <v>59</v>
      </c>
      <c r="L26" s="11"/>
      <c r="M26" s="12"/>
    </row>
    <row r="27" spans="1:18" ht="15" x14ac:dyDescent="0.25">
      <c r="A27" s="31" t="s">
        <v>60</v>
      </c>
      <c r="B27" s="42">
        <v>3500</v>
      </c>
      <c r="C27" s="14"/>
      <c r="D27" s="21">
        <v>4473.8900000000003</v>
      </c>
      <c r="E27" s="21">
        <v>1743.47</v>
      </c>
      <c r="F27" s="154"/>
      <c r="G27" s="154"/>
      <c r="H27" s="18" t="e">
        <f>SUM(#REF!-E27)</f>
        <v>#REF!</v>
      </c>
      <c r="I27" s="18" t="e">
        <f>#REF!-E27</f>
        <v>#REF!</v>
      </c>
      <c r="J27" s="17">
        <v>4500</v>
      </c>
      <c r="K27" s="17" t="s">
        <v>61</v>
      </c>
      <c r="L27" s="11"/>
      <c r="M27" s="12"/>
    </row>
    <row r="28" spans="1:18" ht="15" x14ac:dyDescent="0.25">
      <c r="A28" s="31" t="s">
        <v>62</v>
      </c>
      <c r="B28" s="42">
        <v>300</v>
      </c>
      <c r="C28" s="14"/>
      <c r="D28" s="43">
        <v>134.15</v>
      </c>
      <c r="E28" s="21">
        <v>347</v>
      </c>
      <c r="F28" s="154"/>
      <c r="G28" s="154"/>
      <c r="H28" s="18" t="e">
        <f>SUM(#REF!-E28)</f>
        <v>#REF!</v>
      </c>
      <c r="I28" s="18" t="e">
        <f>#REF!-E28</f>
        <v>#REF!</v>
      </c>
      <c r="J28" s="17">
        <v>350</v>
      </c>
      <c r="K28" s="17" t="s">
        <v>63</v>
      </c>
      <c r="L28" s="11"/>
      <c r="M28" s="12"/>
    </row>
    <row r="29" spans="1:18" ht="17.25" customHeight="1" x14ac:dyDescent="0.25">
      <c r="A29" s="28" t="s">
        <v>64</v>
      </c>
      <c r="B29" s="28">
        <f>SUM(B30:B32)</f>
        <v>27600</v>
      </c>
      <c r="C29" s="28">
        <f>SUM(C30:C32)</f>
        <v>0</v>
      </c>
      <c r="D29" s="28">
        <f>SUM(D30:D32)</f>
        <v>26735.9</v>
      </c>
      <c r="E29" s="28">
        <f>SUM(E30:E32)</f>
        <v>19500</v>
      </c>
      <c r="F29" s="28"/>
      <c r="G29" s="28"/>
      <c r="H29" s="29" t="e">
        <f>SUM(#REF!-E29)</f>
        <v>#REF!</v>
      </c>
      <c r="I29" s="30" t="e">
        <f>#REF!-E29</f>
        <v>#REF!</v>
      </c>
      <c r="J29" s="28">
        <f>SUM(J30:J32)</f>
        <v>33500</v>
      </c>
      <c r="K29" s="28"/>
      <c r="L29" s="11"/>
      <c r="M29" s="12"/>
    </row>
    <row r="30" spans="1:18" ht="26.25" customHeight="1" x14ac:dyDescent="0.25">
      <c r="A30" s="31" t="s">
        <v>65</v>
      </c>
      <c r="B30" s="42">
        <v>23000</v>
      </c>
      <c r="C30" s="16" t="s">
        <v>66</v>
      </c>
      <c r="D30" s="21">
        <v>23000</v>
      </c>
      <c r="E30" s="21">
        <v>19500</v>
      </c>
      <c r="F30" s="154"/>
      <c r="G30" s="154"/>
      <c r="H30" s="18" t="e">
        <f>SUM(#REF!-E30)</f>
        <v>#REF!</v>
      </c>
      <c r="I30" s="18" t="e">
        <f>#REF!-E30</f>
        <v>#REF!</v>
      </c>
      <c r="J30" s="17">
        <v>28000</v>
      </c>
      <c r="K30" s="17" t="s">
        <v>67</v>
      </c>
      <c r="L30" s="11"/>
      <c r="M30" s="12"/>
    </row>
    <row r="31" spans="1:18" ht="17.25" customHeight="1" x14ac:dyDescent="0.25">
      <c r="A31" s="31" t="s">
        <v>68</v>
      </c>
      <c r="B31" s="42">
        <v>1600</v>
      </c>
      <c r="C31" s="14"/>
      <c r="D31" s="21">
        <v>735.9</v>
      </c>
      <c r="E31" s="21">
        <v>0</v>
      </c>
      <c r="F31" s="154"/>
      <c r="G31" s="154"/>
      <c r="H31" s="18" t="e">
        <f>SUM(#REF!-E31)</f>
        <v>#REF!</v>
      </c>
      <c r="I31" s="18" t="e">
        <f>#REF!-E31</f>
        <v>#REF!</v>
      </c>
      <c r="J31" s="17">
        <v>1500</v>
      </c>
      <c r="K31" s="17" t="s">
        <v>69</v>
      </c>
      <c r="L31" s="11"/>
      <c r="M31" s="12"/>
    </row>
    <row r="32" spans="1:18" ht="17.25" customHeight="1" x14ac:dyDescent="0.25">
      <c r="A32" s="31" t="s">
        <v>70</v>
      </c>
      <c r="B32" s="42">
        <v>3000</v>
      </c>
      <c r="C32" s="14"/>
      <c r="D32" s="44">
        <v>3000</v>
      </c>
      <c r="E32" s="44">
        <v>0</v>
      </c>
      <c r="F32" s="156"/>
      <c r="G32" s="156"/>
      <c r="H32" s="18" t="e">
        <f>SUM(#REF!-E32)</f>
        <v>#REF!</v>
      </c>
      <c r="I32" s="18" t="e">
        <f>#REF!-E32</f>
        <v>#REF!</v>
      </c>
      <c r="J32" s="17">
        <v>4000</v>
      </c>
      <c r="K32" s="17" t="s">
        <v>71</v>
      </c>
      <c r="L32" s="11"/>
      <c r="M32" s="12"/>
    </row>
    <row r="33" spans="1:13" ht="15" x14ac:dyDescent="0.25">
      <c r="A33" s="28" t="s">
        <v>72</v>
      </c>
      <c r="B33" s="28">
        <f>SUM(B34:B37)</f>
        <v>22450</v>
      </c>
      <c r="C33" s="28">
        <f>SUM(C34:C37)</f>
        <v>0</v>
      </c>
      <c r="D33" s="28">
        <f>SUM(D34:D37)</f>
        <v>17027.88</v>
      </c>
      <c r="E33" s="28">
        <f>SUM(E34:E38)</f>
        <v>15828.689999999999</v>
      </c>
      <c r="F33" s="28"/>
      <c r="G33" s="28"/>
      <c r="H33" s="29" t="e">
        <f>SUM(#REF!-E33)</f>
        <v>#REF!</v>
      </c>
      <c r="I33" s="30" t="e">
        <f>#REF!-E33</f>
        <v>#REF!</v>
      </c>
      <c r="J33" s="28">
        <f>SUM(J34:J38)</f>
        <v>28000</v>
      </c>
      <c r="K33" s="28"/>
      <c r="L33" s="11"/>
      <c r="M33" s="12"/>
    </row>
    <row r="34" spans="1:13" ht="15" x14ac:dyDescent="0.25">
      <c r="A34" s="31" t="s">
        <v>73</v>
      </c>
      <c r="B34" s="42">
        <v>9000</v>
      </c>
      <c r="C34" s="14"/>
      <c r="D34" s="21">
        <f>5000+3892.77</f>
        <v>8892.77</v>
      </c>
      <c r="E34" s="21">
        <v>7502.37</v>
      </c>
      <c r="F34" s="154"/>
      <c r="G34" s="154"/>
      <c r="H34" s="18" t="e">
        <f>SUM(#REF!-E34)</f>
        <v>#REF!</v>
      </c>
      <c r="I34" s="18" t="e">
        <f>#REF!-E34</f>
        <v>#REF!</v>
      </c>
      <c r="J34" s="17">
        <v>9500</v>
      </c>
      <c r="K34" s="17" t="s">
        <v>74</v>
      </c>
      <c r="L34" s="11"/>
      <c r="M34" s="12"/>
    </row>
    <row r="35" spans="1:13" ht="15" x14ac:dyDescent="0.25">
      <c r="A35" s="31" t="s">
        <v>75</v>
      </c>
      <c r="B35" s="42">
        <v>3200</v>
      </c>
      <c r="C35" s="14"/>
      <c r="D35" s="21">
        <f>6743.62-3868.95</f>
        <v>2874.67</v>
      </c>
      <c r="E35" s="21">
        <v>3871.35</v>
      </c>
      <c r="F35" s="154"/>
      <c r="G35" s="154"/>
      <c r="H35" s="18" t="e">
        <f>SUM(#REF!-E35)</f>
        <v>#REF!</v>
      </c>
      <c r="I35" s="18" t="e">
        <f>#REF!-E35</f>
        <v>#REF!</v>
      </c>
      <c r="J35" s="17">
        <v>5000</v>
      </c>
      <c r="K35" s="17" t="s">
        <v>76</v>
      </c>
      <c r="L35" s="11"/>
      <c r="M35" s="12"/>
    </row>
    <row r="36" spans="1:13" ht="15" x14ac:dyDescent="0.25">
      <c r="A36" s="31" t="s">
        <v>77</v>
      </c>
      <c r="B36" s="42">
        <v>2750</v>
      </c>
      <c r="C36" s="14"/>
      <c r="D36" s="21">
        <v>1381</v>
      </c>
      <c r="E36" s="21">
        <v>0</v>
      </c>
      <c r="F36" s="154"/>
      <c r="G36" s="154"/>
      <c r="H36" s="18" t="e">
        <f>SUM(#REF!-E36)</f>
        <v>#REF!</v>
      </c>
      <c r="I36" s="18" t="e">
        <f>#REF!-E36</f>
        <v>#REF!</v>
      </c>
      <c r="J36" s="17">
        <v>3000</v>
      </c>
      <c r="K36" s="17" t="s">
        <v>78</v>
      </c>
      <c r="L36" s="11"/>
      <c r="M36" s="12"/>
    </row>
    <row r="37" spans="1:13" ht="15" x14ac:dyDescent="0.25">
      <c r="A37" s="31" t="s">
        <v>79</v>
      </c>
      <c r="B37" s="14">
        <v>7500</v>
      </c>
      <c r="C37" s="14" t="s">
        <v>80</v>
      </c>
      <c r="D37" s="21">
        <v>3879.44</v>
      </c>
      <c r="E37" s="21">
        <v>2249.5</v>
      </c>
      <c r="F37" s="154"/>
      <c r="G37" s="154"/>
      <c r="H37" s="18" t="e">
        <f>SUM(#REF!-E37)</f>
        <v>#REF!</v>
      </c>
      <c r="I37" s="18" t="e">
        <f>#REF!-E37</f>
        <v>#REF!</v>
      </c>
      <c r="J37" s="17">
        <v>6000</v>
      </c>
      <c r="K37" s="17" t="s">
        <v>81</v>
      </c>
      <c r="L37" s="11"/>
      <c r="M37" s="12"/>
    </row>
    <row r="38" spans="1:13" ht="15" x14ac:dyDescent="0.25">
      <c r="A38" s="31" t="s">
        <v>82</v>
      </c>
      <c r="B38" s="14">
        <v>0</v>
      </c>
      <c r="C38" s="14"/>
      <c r="D38" s="21">
        <v>4135.6899999999996</v>
      </c>
      <c r="E38" s="21">
        <v>2205.4699999999998</v>
      </c>
      <c r="F38" s="154"/>
      <c r="G38" s="154"/>
      <c r="H38" s="18" t="e">
        <f>SUM(#REF!-E38)</f>
        <v>#REF!</v>
      </c>
      <c r="I38" s="18" t="e">
        <f>#REF!-E38</f>
        <v>#REF!</v>
      </c>
      <c r="J38" s="17">
        <v>4500</v>
      </c>
      <c r="K38" s="17" t="s">
        <v>83</v>
      </c>
      <c r="L38" s="11"/>
      <c r="M38" s="12"/>
    </row>
    <row r="39" spans="1:13" ht="15" x14ac:dyDescent="0.25">
      <c r="A39" s="28" t="s">
        <v>84</v>
      </c>
      <c r="B39" s="28">
        <v>9000</v>
      </c>
      <c r="C39" s="14"/>
      <c r="D39" s="28">
        <v>2904</v>
      </c>
      <c r="E39" s="28">
        <v>3300</v>
      </c>
      <c r="F39" s="28"/>
      <c r="G39" s="28"/>
      <c r="H39" s="29" t="e">
        <f>SUM(#REF!-E39)</f>
        <v>#REF!</v>
      </c>
      <c r="I39" s="30" t="e">
        <f>#REF!-E39</f>
        <v>#REF!</v>
      </c>
      <c r="J39" s="28">
        <v>10000</v>
      </c>
      <c r="K39" s="28" t="s">
        <v>85</v>
      </c>
      <c r="L39" s="11"/>
      <c r="M39" s="12"/>
    </row>
    <row r="40" spans="1:13" ht="15" x14ac:dyDescent="0.25">
      <c r="A40" s="28" t="s">
        <v>86</v>
      </c>
      <c r="B40" s="28">
        <f>SUM(B41:B48)</f>
        <v>8600</v>
      </c>
      <c r="C40" s="29">
        <f>SUM(C41:C48)</f>
        <v>0</v>
      </c>
      <c r="D40" s="29">
        <f>SUM(D41:D48)</f>
        <v>12344.94</v>
      </c>
      <c r="E40" s="29">
        <f>SUM(E41:E48)</f>
        <v>3330.84</v>
      </c>
      <c r="F40" s="29"/>
      <c r="G40" s="29"/>
      <c r="H40" s="29" t="e">
        <f>SUM(#REF!-E40)</f>
        <v>#REF!</v>
      </c>
      <c r="I40" s="45" t="e">
        <f>SUM(I41:I48)</f>
        <v>#REF!</v>
      </c>
      <c r="J40" s="29">
        <f>SUM(J41:J48)</f>
        <v>9050</v>
      </c>
      <c r="K40" s="29"/>
      <c r="L40" s="11"/>
      <c r="M40" s="12"/>
    </row>
    <row r="41" spans="1:13" ht="18.75" customHeight="1" x14ac:dyDescent="0.25">
      <c r="A41" s="31" t="s">
        <v>87</v>
      </c>
      <c r="B41" s="42">
        <v>2500</v>
      </c>
      <c r="C41" s="14"/>
      <c r="D41" s="21">
        <f>1409.7+450</f>
        <v>1859.7</v>
      </c>
      <c r="E41" s="21">
        <v>661.75</v>
      </c>
      <c r="F41" s="154"/>
      <c r="G41" s="154"/>
      <c r="H41" s="18" t="e">
        <f>SUM(#REF!-E41)</f>
        <v>#REF!</v>
      </c>
      <c r="I41" s="18" t="e">
        <f>#REF!-E41</f>
        <v>#REF!</v>
      </c>
      <c r="J41" s="17">
        <v>3000</v>
      </c>
      <c r="K41" s="17" t="s">
        <v>88</v>
      </c>
      <c r="L41" s="11"/>
      <c r="M41" s="12"/>
    </row>
    <row r="42" spans="1:13" ht="15" x14ac:dyDescent="0.25">
      <c r="A42" s="31" t="s">
        <v>89</v>
      </c>
      <c r="B42" s="42">
        <v>150</v>
      </c>
      <c r="C42" s="14"/>
      <c r="D42" s="21">
        <v>164.84</v>
      </c>
      <c r="E42" s="21">
        <v>72.319999999999993</v>
      </c>
      <c r="F42" s="154"/>
      <c r="G42" s="154"/>
      <c r="H42" s="18" t="e">
        <f>SUM(#REF!-E42)</f>
        <v>#REF!</v>
      </c>
      <c r="I42" s="18" t="e">
        <f>#REF!-E42</f>
        <v>#REF!</v>
      </c>
      <c r="J42" s="17">
        <v>150</v>
      </c>
      <c r="K42" s="17" t="s">
        <v>90</v>
      </c>
      <c r="L42" s="11"/>
      <c r="M42" s="12"/>
    </row>
    <row r="43" spans="1:13" ht="15" x14ac:dyDescent="0.25">
      <c r="A43" s="46" t="s">
        <v>91</v>
      </c>
      <c r="B43" s="42">
        <v>2000</v>
      </c>
      <c r="C43" s="16" t="s">
        <v>92</v>
      </c>
      <c r="D43" s="21">
        <v>585.79999999999995</v>
      </c>
      <c r="E43" s="21">
        <v>0</v>
      </c>
      <c r="F43" s="154"/>
      <c r="G43" s="154"/>
      <c r="H43" s="18" t="e">
        <f>SUM(#REF!-E43)</f>
        <v>#REF!</v>
      </c>
      <c r="I43" s="18" t="e">
        <f>#REF!-E43</f>
        <v>#REF!</v>
      </c>
      <c r="J43" s="17">
        <v>0</v>
      </c>
      <c r="K43" s="17"/>
      <c r="L43" s="11"/>
      <c r="M43" s="12"/>
    </row>
    <row r="44" spans="1:13" ht="15" x14ac:dyDescent="0.25">
      <c r="A44" s="31" t="s">
        <v>93</v>
      </c>
      <c r="B44" s="42">
        <v>1200</v>
      </c>
      <c r="C44" s="16" t="s">
        <v>37</v>
      </c>
      <c r="D44" s="21">
        <v>1275.9100000000001</v>
      </c>
      <c r="E44" s="21">
        <v>556.77</v>
      </c>
      <c r="F44" s="154"/>
      <c r="G44" s="154"/>
      <c r="H44" s="18" t="e">
        <f>SUM(#REF!-E44)</f>
        <v>#REF!</v>
      </c>
      <c r="I44" s="18" t="e">
        <f>#REF!-E44</f>
        <v>#REF!</v>
      </c>
      <c r="J44" s="17">
        <v>2000</v>
      </c>
      <c r="K44" s="17" t="s">
        <v>94</v>
      </c>
      <c r="L44" s="11"/>
      <c r="M44" s="12"/>
    </row>
    <row r="45" spans="1:13" ht="15" x14ac:dyDescent="0.25">
      <c r="A45" s="31" t="s">
        <v>95</v>
      </c>
      <c r="B45" s="42">
        <v>1100</v>
      </c>
      <c r="C45" s="14"/>
      <c r="D45" s="21">
        <v>1068.3399999999999</v>
      </c>
      <c r="E45" s="21">
        <v>291.68</v>
      </c>
      <c r="F45" s="154"/>
      <c r="G45" s="154"/>
      <c r="H45" s="18" t="e">
        <f>SUM(#REF!-E45)</f>
        <v>#REF!</v>
      </c>
      <c r="I45" s="18" t="e">
        <f>#REF!-E45</f>
        <v>#REF!</v>
      </c>
      <c r="J45" s="17">
        <v>1100</v>
      </c>
      <c r="K45" s="17" t="s">
        <v>96</v>
      </c>
      <c r="L45" s="11"/>
      <c r="M45" s="12"/>
    </row>
    <row r="46" spans="1:13" ht="15" x14ac:dyDescent="0.25">
      <c r="A46" s="31" t="s">
        <v>97</v>
      </c>
      <c r="B46" s="42">
        <v>1500</v>
      </c>
      <c r="C46" s="14"/>
      <c r="D46" s="21">
        <v>2952.41</v>
      </c>
      <c r="E46" s="21">
        <v>1894.77</v>
      </c>
      <c r="F46" s="154"/>
      <c r="G46" s="154"/>
      <c r="H46" s="18" t="e">
        <f>SUM(#REF!-E46)</f>
        <v>#REF!</v>
      </c>
      <c r="I46" s="18" t="e">
        <f>#REF!-E46</f>
        <v>#REF!</v>
      </c>
      <c r="J46" s="17">
        <v>2500</v>
      </c>
      <c r="K46" s="17" t="s">
        <v>98</v>
      </c>
      <c r="L46" s="11"/>
      <c r="M46" s="12"/>
    </row>
    <row r="47" spans="1:13" ht="22.5" customHeight="1" x14ac:dyDescent="0.25">
      <c r="A47" s="31" t="s">
        <v>99</v>
      </c>
      <c r="B47" s="42">
        <v>0</v>
      </c>
      <c r="C47" s="14"/>
      <c r="D47" s="21">
        <v>3931.41</v>
      </c>
      <c r="E47" s="21">
        <v>0</v>
      </c>
      <c r="F47" s="154"/>
      <c r="G47" s="154"/>
      <c r="H47" s="18" t="e">
        <f>SUM(#REF!-E47)</f>
        <v>#REF!</v>
      </c>
      <c r="I47" s="18" t="e">
        <f>#REF!-E47</f>
        <v>#REF!</v>
      </c>
      <c r="J47" s="17">
        <v>0</v>
      </c>
      <c r="K47" s="17"/>
      <c r="L47" s="11"/>
      <c r="M47" s="12"/>
    </row>
    <row r="48" spans="1:13" ht="15" x14ac:dyDescent="0.25">
      <c r="A48" s="31" t="s">
        <v>100</v>
      </c>
      <c r="B48" s="42">
        <v>150</v>
      </c>
      <c r="C48" s="14"/>
      <c r="D48" s="41">
        <v>506.53</v>
      </c>
      <c r="E48" s="41">
        <v>-146.44999999999999</v>
      </c>
      <c r="F48" s="155"/>
      <c r="G48" s="155"/>
      <c r="H48" s="18" t="e">
        <f>SUM(#REF!-E48)</f>
        <v>#REF!</v>
      </c>
      <c r="I48" s="18" t="e">
        <f>#REF!-E48</f>
        <v>#REF!</v>
      </c>
      <c r="J48" s="17">
        <v>300</v>
      </c>
      <c r="K48" s="17" t="s">
        <v>101</v>
      </c>
      <c r="L48" s="11"/>
      <c r="M48" s="12"/>
    </row>
    <row r="49" spans="1:13" ht="15" x14ac:dyDescent="0.25">
      <c r="A49" s="28" t="s">
        <v>102</v>
      </c>
      <c r="B49" s="29">
        <f>SUM(B50:B52)</f>
        <v>10000</v>
      </c>
      <c r="C49" s="29">
        <f>SUM(C50:C52)</f>
        <v>0</v>
      </c>
      <c r="D49" s="29">
        <f>SUM(D50:D52)</f>
        <v>0</v>
      </c>
      <c r="E49" s="29">
        <f>SUM(E50:E52)</f>
        <v>200</v>
      </c>
      <c r="F49" s="29"/>
      <c r="G49" s="29"/>
      <c r="H49" s="29" t="e">
        <f>SUM(#REF!-E49)</f>
        <v>#REF!</v>
      </c>
      <c r="I49" s="45" t="e">
        <f>SUM(I50:I52)</f>
        <v>#REF!</v>
      </c>
      <c r="J49" s="29">
        <f>SUM(J50:J52)</f>
        <v>35500</v>
      </c>
      <c r="K49" s="29"/>
      <c r="L49" s="47"/>
      <c r="M49" s="12"/>
    </row>
    <row r="50" spans="1:13" ht="15" x14ac:dyDescent="0.25">
      <c r="A50" s="31" t="s">
        <v>103</v>
      </c>
      <c r="B50" s="42">
        <v>0</v>
      </c>
      <c r="C50" s="14" t="s">
        <v>104</v>
      </c>
      <c r="D50" s="41">
        <v>0</v>
      </c>
      <c r="E50" s="41">
        <v>0</v>
      </c>
      <c r="F50" s="155"/>
      <c r="G50" s="155"/>
      <c r="H50" s="18" t="e">
        <f>SUM(#REF!-E50)</f>
        <v>#REF!</v>
      </c>
      <c r="I50" s="18" t="e">
        <f>#REF!-E50</f>
        <v>#REF!</v>
      </c>
      <c r="J50" s="17">
        <f>SUM(J4)+11000</f>
        <v>24500</v>
      </c>
      <c r="K50" s="17" t="s">
        <v>105</v>
      </c>
      <c r="L50" s="11"/>
      <c r="M50" s="12"/>
    </row>
    <row r="51" spans="1:13" ht="15" x14ac:dyDescent="0.25">
      <c r="A51" s="31" t="s">
        <v>106</v>
      </c>
      <c r="B51" s="42">
        <v>0</v>
      </c>
      <c r="C51" s="14" t="s">
        <v>104</v>
      </c>
      <c r="D51" s="41">
        <v>0</v>
      </c>
      <c r="E51" s="41">
        <v>200</v>
      </c>
      <c r="F51" s="155"/>
      <c r="G51" s="155"/>
      <c r="H51" s="18" t="e">
        <f>SUM(#REF!-E51)</f>
        <v>#REF!</v>
      </c>
      <c r="I51" s="18" t="e">
        <f>#REF!-E51</f>
        <v>#REF!</v>
      </c>
      <c r="J51" s="17">
        <v>1000</v>
      </c>
      <c r="K51" s="17" t="s">
        <v>107</v>
      </c>
      <c r="L51" s="11"/>
      <c r="M51" s="12"/>
    </row>
    <row r="52" spans="1:13" ht="15" x14ac:dyDescent="0.25">
      <c r="A52" s="31" t="s">
        <v>108</v>
      </c>
      <c r="B52" s="42">
        <v>10000</v>
      </c>
      <c r="C52" s="14"/>
      <c r="D52" s="21">
        <v>0</v>
      </c>
      <c r="E52" s="21">
        <v>0</v>
      </c>
      <c r="F52" s="154"/>
      <c r="G52" s="154"/>
      <c r="H52" s="18" t="e">
        <f>SUM(#REF!-E52)</f>
        <v>#REF!</v>
      </c>
      <c r="I52" s="18" t="e">
        <f>#REF!-E52</f>
        <v>#REF!</v>
      </c>
      <c r="J52" s="17">
        <v>10000</v>
      </c>
      <c r="K52" s="17" t="s">
        <v>109</v>
      </c>
      <c r="L52" s="11"/>
      <c r="M52" s="12"/>
    </row>
    <row r="53" spans="1:13" ht="15" x14ac:dyDescent="0.25">
      <c r="A53" s="28" t="s">
        <v>110</v>
      </c>
      <c r="B53" s="28">
        <f>SUM(B54:B55)</f>
        <v>3200</v>
      </c>
      <c r="C53" s="28">
        <f>SUM(C54:C55)</f>
        <v>0</v>
      </c>
      <c r="D53" s="28">
        <f>SUM(D54:D55)</f>
        <v>-440.37</v>
      </c>
      <c r="E53" s="28">
        <f>SUM(E54:E55)</f>
        <v>0</v>
      </c>
      <c r="F53" s="28"/>
      <c r="G53" s="28"/>
      <c r="H53" s="29" t="e">
        <f>SUM(#REF!-E53)</f>
        <v>#REF!</v>
      </c>
      <c r="I53" s="30" t="e">
        <f>SUM(I54:I55)</f>
        <v>#REF!</v>
      </c>
      <c r="J53" s="28">
        <f>SUM(J54:J55)</f>
        <v>900</v>
      </c>
      <c r="K53" s="28"/>
      <c r="L53" s="11"/>
      <c r="M53" s="12"/>
    </row>
    <row r="54" spans="1:13" ht="15" x14ac:dyDescent="0.25">
      <c r="A54" s="31" t="s">
        <v>111</v>
      </c>
      <c r="B54" s="42">
        <v>500</v>
      </c>
      <c r="C54" s="14" t="s">
        <v>112</v>
      </c>
      <c r="D54" s="41">
        <v>-590.37</v>
      </c>
      <c r="E54" s="41">
        <v>0</v>
      </c>
      <c r="F54" s="155"/>
      <c r="G54" s="155"/>
      <c r="H54" s="18" t="e">
        <f>SUM(#REF!-E54)</f>
        <v>#REF!</v>
      </c>
      <c r="I54" s="18" t="e">
        <f>#REF!-E54</f>
        <v>#REF!</v>
      </c>
      <c r="J54" s="17">
        <v>900</v>
      </c>
      <c r="K54" s="17" t="s">
        <v>113</v>
      </c>
      <c r="L54" s="11"/>
      <c r="M54" s="12"/>
    </row>
    <row r="55" spans="1:13" ht="15" x14ac:dyDescent="0.25">
      <c r="A55" s="31" t="s">
        <v>114</v>
      </c>
      <c r="B55" s="42">
        <v>2700</v>
      </c>
      <c r="C55" s="14"/>
      <c r="D55" s="41">
        <v>150</v>
      </c>
      <c r="E55" s="41">
        <v>0</v>
      </c>
      <c r="F55" s="155"/>
      <c r="G55" s="155"/>
      <c r="H55" s="18" t="e">
        <f>SUM(#REF!-E55)</f>
        <v>#REF!</v>
      </c>
      <c r="I55" s="18" t="e">
        <f>#REF!-E55</f>
        <v>#REF!</v>
      </c>
      <c r="J55" s="17">
        <v>0</v>
      </c>
      <c r="K55" s="17"/>
      <c r="L55" s="11"/>
      <c r="M55" s="12"/>
    </row>
    <row r="56" spans="1:13" ht="15" x14ac:dyDescent="0.25">
      <c r="A56" s="28" t="s">
        <v>115</v>
      </c>
      <c r="B56" s="28">
        <f t="shared" ref="B56:D56" si="1">SUM(B57:B60)</f>
        <v>19200</v>
      </c>
      <c r="C56" s="28">
        <f t="shared" si="1"/>
        <v>0</v>
      </c>
      <c r="D56" s="28">
        <f t="shared" si="1"/>
        <v>14333.04</v>
      </c>
      <c r="E56" s="28">
        <f>SUM(E57:E60)</f>
        <v>5803.35</v>
      </c>
      <c r="F56" s="28"/>
      <c r="G56" s="28"/>
      <c r="H56" s="29" t="e">
        <f>SUM(#REF!-E56)</f>
        <v>#REF!</v>
      </c>
      <c r="I56" s="30" t="e">
        <f>SUM(I57:I60)</f>
        <v>#REF!</v>
      </c>
      <c r="J56" s="28">
        <f>SUM(J57:J60)</f>
        <v>17000</v>
      </c>
      <c r="K56" s="28"/>
      <c r="L56" s="11"/>
      <c r="M56" s="12"/>
    </row>
    <row r="57" spans="1:13" ht="15" x14ac:dyDescent="0.25">
      <c r="A57" s="31" t="s">
        <v>116</v>
      </c>
      <c r="B57" s="42">
        <v>12000</v>
      </c>
      <c r="C57" s="14" t="s">
        <v>117</v>
      </c>
      <c r="D57" s="41">
        <v>10576.28</v>
      </c>
      <c r="E57" s="41">
        <v>4506.45</v>
      </c>
      <c r="F57" s="155"/>
      <c r="G57" s="155"/>
      <c r="H57" s="18" t="e">
        <f>SUM(#REF!-E57)</f>
        <v>#REF!</v>
      </c>
      <c r="I57" s="18" t="e">
        <f>#REF!-E57</f>
        <v>#REF!</v>
      </c>
      <c r="J57" s="17">
        <v>13000</v>
      </c>
      <c r="K57" s="17" t="s">
        <v>118</v>
      </c>
      <c r="L57" s="11"/>
      <c r="M57" s="12"/>
    </row>
    <row r="58" spans="1:13" ht="15" x14ac:dyDescent="0.25">
      <c r="A58" s="31" t="s">
        <v>119</v>
      </c>
      <c r="B58" s="42">
        <v>3200</v>
      </c>
      <c r="C58" s="14"/>
      <c r="D58" s="41">
        <v>518.76</v>
      </c>
      <c r="E58" s="41">
        <v>1296.9000000000001</v>
      </c>
      <c r="F58" s="155"/>
      <c r="G58" s="155"/>
      <c r="H58" s="18" t="e">
        <f>SUM(#REF!-E58)</f>
        <v>#REF!</v>
      </c>
      <c r="I58" s="18" t="e">
        <f>#REF!-E58</f>
        <v>#REF!</v>
      </c>
      <c r="J58" s="17">
        <v>3400</v>
      </c>
      <c r="K58" s="17" t="s">
        <v>120</v>
      </c>
      <c r="L58" s="11"/>
      <c r="M58" s="12"/>
    </row>
    <row r="59" spans="1:13" ht="15" x14ac:dyDescent="0.25">
      <c r="A59" s="31" t="s">
        <v>121</v>
      </c>
      <c r="B59" s="42">
        <v>500</v>
      </c>
      <c r="C59" s="14"/>
      <c r="D59" s="33">
        <v>0</v>
      </c>
      <c r="E59" s="33">
        <v>0</v>
      </c>
      <c r="F59" s="153"/>
      <c r="G59" s="153"/>
      <c r="H59" s="18" t="e">
        <f>SUM(#REF!-E59)</f>
        <v>#REF!</v>
      </c>
      <c r="I59" s="18" t="e">
        <f>#REF!-E59</f>
        <v>#REF!</v>
      </c>
      <c r="J59" s="17">
        <v>600</v>
      </c>
      <c r="K59" s="17" t="s">
        <v>122</v>
      </c>
      <c r="L59" s="11"/>
      <c r="M59" s="12"/>
    </row>
    <row r="60" spans="1:13" ht="15" x14ac:dyDescent="0.25">
      <c r="A60" s="31" t="s">
        <v>123</v>
      </c>
      <c r="B60" s="42">
        <v>3500</v>
      </c>
      <c r="C60" s="14"/>
      <c r="D60" s="48">
        <v>3238</v>
      </c>
      <c r="E60" s="33">
        <v>0</v>
      </c>
      <c r="F60" s="153"/>
      <c r="G60" s="153"/>
      <c r="H60" s="18" t="e">
        <f>SUM(#REF!-E60)</f>
        <v>#REF!</v>
      </c>
      <c r="I60" s="18" t="e">
        <f>#REF!-E60</f>
        <v>#REF!</v>
      </c>
      <c r="J60" s="17">
        <v>0</v>
      </c>
      <c r="K60" s="17"/>
      <c r="L60" s="11"/>
      <c r="M60" s="12"/>
    </row>
    <row r="61" spans="1:13" ht="15" x14ac:dyDescent="0.25">
      <c r="A61" s="28" t="s">
        <v>124</v>
      </c>
      <c r="B61" s="28">
        <f>SUM(B62:B67)</f>
        <v>29500</v>
      </c>
      <c r="C61" s="28">
        <f>SUM(C62:C67)</f>
        <v>0</v>
      </c>
      <c r="D61" s="28">
        <f>SUM(D62:D67)</f>
        <v>23808.04</v>
      </c>
      <c r="E61" s="28">
        <f>SUM(E62:E67)</f>
        <v>5190.2</v>
      </c>
      <c r="F61" s="28"/>
      <c r="G61" s="28"/>
      <c r="H61" s="29" t="e">
        <f>SUM(#REF!-E61)</f>
        <v>#REF!</v>
      </c>
      <c r="I61" s="30" t="e">
        <f>SUM(I62:I67)</f>
        <v>#REF!</v>
      </c>
      <c r="J61" s="28">
        <f>SUM(J62:J67)</f>
        <v>19605.400000000001</v>
      </c>
      <c r="K61" s="28"/>
      <c r="L61" s="11"/>
      <c r="M61" s="12"/>
    </row>
    <row r="62" spans="1:13" ht="15" x14ac:dyDescent="0.25">
      <c r="A62" s="31" t="s">
        <v>125</v>
      </c>
      <c r="B62" s="14">
        <v>8000</v>
      </c>
      <c r="C62" s="14"/>
      <c r="D62" s="33">
        <v>675</v>
      </c>
      <c r="E62" s="33">
        <v>0</v>
      </c>
      <c r="F62" s="153"/>
      <c r="G62" s="153"/>
      <c r="H62" s="18" t="e">
        <f>SUM(#REF!-E62)</f>
        <v>#REF!</v>
      </c>
      <c r="I62" s="18" t="e">
        <f>#REF!-E62</f>
        <v>#REF!</v>
      </c>
      <c r="J62" s="17">
        <v>4000</v>
      </c>
      <c r="K62" s="17" t="s">
        <v>126</v>
      </c>
      <c r="L62" s="11"/>
      <c r="M62" s="12"/>
    </row>
    <row r="63" spans="1:13" ht="15" x14ac:dyDescent="0.25">
      <c r="A63" s="31" t="s">
        <v>127</v>
      </c>
      <c r="B63" s="14">
        <v>1000</v>
      </c>
      <c r="C63" s="14"/>
      <c r="D63" s="33">
        <v>8692.0400000000009</v>
      </c>
      <c r="E63" s="33">
        <v>1734.07</v>
      </c>
      <c r="F63" s="153"/>
      <c r="G63" s="153"/>
      <c r="H63" s="18" t="e">
        <f>SUM(#REF!-E63)</f>
        <v>#REF!</v>
      </c>
      <c r="I63" s="18" t="e">
        <f>#REF!-E63</f>
        <v>#REF!</v>
      </c>
      <c r="J63" s="17">
        <v>1200</v>
      </c>
      <c r="K63" s="17" t="s">
        <v>128</v>
      </c>
      <c r="L63" s="11"/>
      <c r="M63" s="12"/>
    </row>
    <row r="64" spans="1:13" ht="15" x14ac:dyDescent="0.25">
      <c r="A64" s="31" t="s">
        <v>129</v>
      </c>
      <c r="B64" s="14">
        <v>14000</v>
      </c>
      <c r="C64" s="14"/>
      <c r="D64" s="41">
        <v>8261</v>
      </c>
      <c r="E64" s="21">
        <v>2376.13</v>
      </c>
      <c r="F64" s="154"/>
      <c r="G64" s="154"/>
      <c r="H64" s="18" t="e">
        <f>SUM(#REF!-E64)</f>
        <v>#REF!</v>
      </c>
      <c r="I64" s="18" t="e">
        <f>#REF!-E64</f>
        <v>#REF!</v>
      </c>
      <c r="J64" s="17">
        <f>SUM(1505.4)+3600</f>
        <v>5105.3999999999996</v>
      </c>
      <c r="K64" s="17" t="s">
        <v>130</v>
      </c>
      <c r="L64" s="11"/>
      <c r="M64" s="12"/>
    </row>
    <row r="65" spans="1:13" ht="21.75" customHeight="1" x14ac:dyDescent="0.25">
      <c r="A65" s="31" t="s">
        <v>131</v>
      </c>
      <c r="B65" s="14">
        <v>6500</v>
      </c>
      <c r="C65" s="14" t="s">
        <v>132</v>
      </c>
      <c r="D65" s="21">
        <v>6180</v>
      </c>
      <c r="E65" s="21">
        <v>1080</v>
      </c>
      <c r="F65" s="154"/>
      <c r="G65" s="154"/>
      <c r="H65" s="18" t="e">
        <f>SUM(#REF!-E65)</f>
        <v>#REF!</v>
      </c>
      <c r="I65" s="18" t="e">
        <f>#REF!-E65</f>
        <v>#REF!</v>
      </c>
      <c r="J65" s="17">
        <f>SUM(14500*0.4)</f>
        <v>5800</v>
      </c>
      <c r="K65" s="17" t="s">
        <v>133</v>
      </c>
      <c r="L65" s="11"/>
      <c r="M65" s="12"/>
    </row>
    <row r="66" spans="1:13" ht="12.75" customHeight="1" x14ac:dyDescent="0.25">
      <c r="A66" s="31" t="s">
        <v>134</v>
      </c>
      <c r="B66" s="14">
        <v>0</v>
      </c>
      <c r="C66" s="162" t="s">
        <v>135</v>
      </c>
      <c r="D66" s="21">
        <v>0</v>
      </c>
      <c r="E66" s="33">
        <v>0</v>
      </c>
      <c r="F66" s="153"/>
      <c r="G66" s="153"/>
      <c r="H66" s="18" t="e">
        <f>SUM(#REF!-E66)</f>
        <v>#REF!</v>
      </c>
      <c r="I66" s="18" t="e">
        <f>#REF!-E66</f>
        <v>#REF!</v>
      </c>
      <c r="J66" s="17">
        <v>1000</v>
      </c>
      <c r="K66" s="17" t="s">
        <v>136</v>
      </c>
      <c r="L66" s="11"/>
      <c r="M66" s="12"/>
    </row>
    <row r="67" spans="1:13" ht="15" x14ac:dyDescent="0.25">
      <c r="A67" s="31" t="s">
        <v>137</v>
      </c>
      <c r="B67" s="14">
        <v>0</v>
      </c>
      <c r="C67" s="162"/>
      <c r="D67" s="49">
        <v>0</v>
      </c>
      <c r="E67" s="21">
        <v>0</v>
      </c>
      <c r="F67" s="154"/>
      <c r="G67" s="154"/>
      <c r="H67" s="18" t="e">
        <f>SUM(#REF!-E67)</f>
        <v>#REF!</v>
      </c>
      <c r="I67" s="18" t="e">
        <f>#REF!-E67</f>
        <v>#REF!</v>
      </c>
      <c r="J67" s="17">
        <v>2500</v>
      </c>
      <c r="K67" s="17" t="s">
        <v>138</v>
      </c>
      <c r="L67" s="11"/>
      <c r="M67" s="12"/>
    </row>
    <row r="68" spans="1:13" ht="15" x14ac:dyDescent="0.25">
      <c r="A68" s="50" t="s">
        <v>139</v>
      </c>
      <c r="B68" s="50">
        <f>SUM(B14+B18+B22+B23+B29+B33+B39+B40+B49+B53+B56+B61)</f>
        <v>268350</v>
      </c>
      <c r="C68" s="50">
        <f>SUM(C14+C18+C22+C23+C29+C33+C39+C40+C49+C53+C56+C61)</f>
        <v>0</v>
      </c>
      <c r="D68" s="50">
        <f>SUM(D14+D18+D22+D23+D29+D33+D39+D40+D49+D53+D56+D61)</f>
        <v>229936.55000000005</v>
      </c>
      <c r="E68" s="50">
        <f>SUM(E14+E18+E22+E23+E29+E33+E39+E40+E49+E53+E56+E61)</f>
        <v>114525.27</v>
      </c>
      <c r="F68" s="50"/>
      <c r="G68" s="50"/>
      <c r="H68" s="50" t="e">
        <f>SUM(#REF!-E68)</f>
        <v>#REF!</v>
      </c>
      <c r="I68" s="51" t="e">
        <f>SUM(I14+I18+I22+I23+I29+I33+I39+I40+I49+I53+I56+I61)</f>
        <v>#REF!</v>
      </c>
      <c r="J68" s="52">
        <f>SUM(J14+J18+J22+J23+J29+J33,J39,J40,J49,J53,J56,J61)</f>
        <v>306404.44000000006</v>
      </c>
      <c r="K68" s="52"/>
      <c r="L68" s="11"/>
      <c r="M68" s="12"/>
    </row>
    <row r="69" spans="1:13" s="57" customFormat="1" ht="15" x14ac:dyDescent="0.25">
      <c r="A69" s="53" t="s">
        <v>140</v>
      </c>
      <c r="B69" s="54">
        <f>B2-B68</f>
        <v>3017</v>
      </c>
      <c r="C69" s="54">
        <f>C2-C68</f>
        <v>0</v>
      </c>
      <c r="D69" s="54">
        <f>D2-D68</f>
        <v>39808.959999999963</v>
      </c>
      <c r="E69" s="54">
        <f>E2-E68</f>
        <v>156768.76999999996</v>
      </c>
      <c r="F69" s="54"/>
      <c r="G69" s="54"/>
      <c r="H69" s="54" t="e">
        <f>SUM(#REF!-E69)</f>
        <v>#REF!</v>
      </c>
      <c r="I69" s="55" t="e">
        <f>I2-I68</f>
        <v>#REF!</v>
      </c>
      <c r="J69" s="54">
        <f>SUM(J2-J68)</f>
        <v>6428.0299999999115</v>
      </c>
      <c r="K69" s="54"/>
      <c r="L69" s="56"/>
      <c r="M69" s="14"/>
    </row>
    <row r="70" spans="1:13" ht="86.25" customHeight="1" x14ac:dyDescent="0.25">
      <c r="A70" s="58" t="s">
        <v>141</v>
      </c>
      <c r="B70" s="58"/>
      <c r="C70" s="58"/>
      <c r="D70" s="58"/>
      <c r="E70" s="58"/>
      <c r="F70" s="58"/>
      <c r="G70" s="58"/>
      <c r="H70" s="58"/>
      <c r="I70" s="58"/>
      <c r="J70" s="59"/>
      <c r="K70" s="58"/>
    </row>
    <row r="71" spans="1:13" ht="15" customHeight="1" x14ac:dyDescent="0.25">
      <c r="A71" s="58"/>
      <c r="B71" s="58"/>
      <c r="C71" s="58"/>
      <c r="D71" s="58"/>
      <c r="E71" s="58"/>
      <c r="F71" s="58"/>
      <c r="G71" s="58"/>
      <c r="H71" s="58"/>
      <c r="I71" s="58"/>
      <c r="J71" s="59"/>
      <c r="K71" s="58"/>
    </row>
    <row r="72" spans="1:13" ht="15" x14ac:dyDescent="0.25">
      <c r="A72" s="60" t="s">
        <v>142</v>
      </c>
      <c r="B72" s="60"/>
      <c r="C72" s="61"/>
      <c r="D72" s="62"/>
      <c r="E72" s="62"/>
      <c r="F72" s="62"/>
      <c r="G72" s="62"/>
      <c r="H72" s="63"/>
      <c r="I72" s="63"/>
      <c r="J72" s="64"/>
      <c r="K72" s="63"/>
      <c r="L72" s="65"/>
      <c r="M72" s="65"/>
    </row>
    <row r="73" spans="1:13" ht="15" x14ac:dyDescent="0.25">
      <c r="A73" s="61"/>
      <c r="B73" s="61"/>
      <c r="C73" s="61"/>
      <c r="D73" s="62"/>
      <c r="E73" s="62"/>
      <c r="F73" s="62"/>
      <c r="G73" s="62"/>
      <c r="H73" s="63"/>
      <c r="I73" s="63"/>
      <c r="J73" s="64"/>
      <c r="K73" s="63"/>
      <c r="L73" s="65"/>
      <c r="M73" s="65"/>
    </row>
    <row r="74" spans="1:13" ht="68.25" customHeight="1" x14ac:dyDescent="0.25">
      <c r="A74" s="61"/>
      <c r="B74" s="61"/>
      <c r="C74" s="61"/>
      <c r="D74" s="62"/>
      <c r="E74" s="62"/>
      <c r="F74" s="62"/>
      <c r="G74" s="62"/>
      <c r="H74" s="63"/>
      <c r="I74" s="63"/>
      <c r="J74" s="64"/>
      <c r="K74" s="63"/>
      <c r="L74" s="65"/>
      <c r="M74" s="65"/>
    </row>
    <row r="75" spans="1:13" x14ac:dyDescent="0.2">
      <c r="D75" s="2"/>
      <c r="H75" s="66"/>
      <c r="I75" s="66"/>
      <c r="J75" s="67"/>
      <c r="K75" s="66"/>
      <c r="L75" s="65"/>
      <c r="M75" s="65"/>
    </row>
    <row r="76" spans="1:13" x14ac:dyDescent="0.2">
      <c r="D76" s="2"/>
      <c r="H76" s="66"/>
      <c r="I76" s="66"/>
      <c r="J76" s="67"/>
      <c r="K76" s="66"/>
      <c r="L76" s="65"/>
      <c r="M76" s="65"/>
    </row>
    <row r="77" spans="1:13" x14ac:dyDescent="0.2">
      <c r="D77" s="2"/>
      <c r="H77" s="66"/>
      <c r="I77" s="66"/>
      <c r="J77" s="67"/>
      <c r="K77" s="66"/>
      <c r="L77" s="65"/>
      <c r="M77" s="65"/>
    </row>
    <row r="78" spans="1:13" x14ac:dyDescent="0.2">
      <c r="D78" s="2"/>
      <c r="H78" s="66"/>
      <c r="I78" s="66"/>
      <c r="J78" s="67"/>
      <c r="K78" s="66"/>
      <c r="L78" s="65"/>
      <c r="M78" s="65"/>
    </row>
    <row r="79" spans="1:13" x14ac:dyDescent="0.2">
      <c r="D79" s="2"/>
      <c r="H79" s="66"/>
      <c r="I79" s="66"/>
      <c r="J79" s="67"/>
      <c r="K79" s="66"/>
      <c r="L79" s="65"/>
      <c r="M79" s="65"/>
    </row>
    <row r="80" spans="1:13" x14ac:dyDescent="0.2">
      <c r="D80" s="2"/>
      <c r="H80" s="66"/>
      <c r="I80" s="66"/>
      <c r="J80" s="67"/>
      <c r="K80" s="66"/>
      <c r="L80" s="65"/>
      <c r="M80" s="65"/>
    </row>
    <row r="81" spans="4:4" x14ac:dyDescent="0.2">
      <c r="D81" s="2"/>
    </row>
    <row r="82" spans="4:4" x14ac:dyDescent="0.2">
      <c r="D82" s="2"/>
    </row>
    <row r="83" spans="4:4" x14ac:dyDescent="0.2">
      <c r="D83" s="2"/>
    </row>
    <row r="84" spans="4:4" x14ac:dyDescent="0.2">
      <c r="D84" s="2"/>
    </row>
    <row r="85" spans="4:4" x14ac:dyDescent="0.2">
      <c r="D85" s="2"/>
    </row>
    <row r="86" spans="4:4" x14ac:dyDescent="0.2">
      <c r="D86" s="2"/>
    </row>
    <row r="87" spans="4:4" x14ac:dyDescent="0.2">
      <c r="D87" s="2"/>
    </row>
    <row r="88" spans="4:4" x14ac:dyDescent="0.2">
      <c r="D88" s="2"/>
    </row>
    <row r="89" spans="4:4" x14ac:dyDescent="0.2">
      <c r="D89" s="2"/>
    </row>
    <row r="90" spans="4:4" x14ac:dyDescent="0.2">
      <c r="D90" s="2"/>
    </row>
    <row r="91" spans="4:4" x14ac:dyDescent="0.2">
      <c r="D91" s="2"/>
    </row>
    <row r="92" spans="4:4" x14ac:dyDescent="0.2">
      <c r="D92" s="2"/>
    </row>
    <row r="93" spans="4:4" x14ac:dyDescent="0.2">
      <c r="D93" s="2"/>
    </row>
    <row r="94" spans="4:4" x14ac:dyDescent="0.2">
      <c r="D94" s="2"/>
    </row>
    <row r="95" spans="4:4" x14ac:dyDescent="0.2">
      <c r="D95" s="2"/>
    </row>
    <row r="96" spans="4:4" x14ac:dyDescent="0.2">
      <c r="D96" s="2"/>
    </row>
    <row r="97" spans="4:4" x14ac:dyDescent="0.2">
      <c r="D97" s="2"/>
    </row>
    <row r="98" spans="4:4" x14ac:dyDescent="0.2">
      <c r="D98" s="2"/>
    </row>
    <row r="99" spans="4:4" x14ac:dyDescent="0.2">
      <c r="D99" s="2"/>
    </row>
    <row r="100" spans="4:4" x14ac:dyDescent="0.2">
      <c r="D100" s="2"/>
    </row>
    <row r="101" spans="4:4" x14ac:dyDescent="0.2">
      <c r="D101" s="2"/>
    </row>
    <row r="102" spans="4:4" x14ac:dyDescent="0.2">
      <c r="D102" s="2"/>
    </row>
    <row r="103" spans="4:4" x14ac:dyDescent="0.2">
      <c r="D103" s="2"/>
    </row>
    <row r="104" spans="4:4" x14ac:dyDescent="0.2">
      <c r="D104" s="2"/>
    </row>
    <row r="105" spans="4:4" x14ac:dyDescent="0.2">
      <c r="D105" s="2"/>
    </row>
    <row r="106" spans="4:4" x14ac:dyDescent="0.2">
      <c r="D106" s="2"/>
    </row>
    <row r="107" spans="4:4" x14ac:dyDescent="0.2">
      <c r="D107" s="2"/>
    </row>
    <row r="108" spans="4:4" x14ac:dyDescent="0.2">
      <c r="D108" s="2"/>
    </row>
    <row r="109" spans="4:4" x14ac:dyDescent="0.2">
      <c r="D109" s="2"/>
    </row>
    <row r="110" spans="4:4" x14ac:dyDescent="0.2">
      <c r="D110" s="2"/>
    </row>
  </sheetData>
  <mergeCells count="3">
    <mergeCell ref="C19:C21"/>
    <mergeCell ref="M19:M21"/>
    <mergeCell ref="C66:C67"/>
  </mergeCells>
  <pageMargins left="0.78749999999999998" right="0.78749999999999998" top="1.0236111111111099" bottom="1.0236111111111099" header="0.78749999999999998" footer="0.78749999999999998"/>
  <pageSetup scale="71" firstPageNumber="0" orientation="landscape" horizontalDpi="300" verticalDpi="300" r:id="rId1"/>
  <headerFooter>
    <oddHeader>&amp;C&amp;A</oddHeader>
    <oddFooter>&amp;CPage &amp;P</oddFooter>
  </headerFooter>
  <rowBreaks count="1" manualBreakCount="1">
    <brk id="37" max="16383" man="1"/>
  </rowBreaks>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2"/>
  <sheetViews>
    <sheetView showGridLines="0" view="pageBreakPreview" zoomScale="110" zoomScaleNormal="70" zoomScaleSheetLayoutView="110" zoomScalePageLayoutView="120" workbookViewId="0">
      <pane ySplit="1" topLeftCell="A2" activePane="bottomLeft" state="frozen"/>
      <selection activeCell="G3" sqref="G3"/>
      <selection pane="bottomLeft" activeCell="G3" sqref="G3"/>
    </sheetView>
  </sheetViews>
  <sheetFormatPr defaultColWidth="8.85546875" defaultRowHeight="12.75" x14ac:dyDescent="0.2"/>
  <cols>
    <col min="1" max="1" width="42" customWidth="1"/>
    <col min="2" max="2" width="15.5703125" customWidth="1"/>
    <col min="3" max="3" width="17.140625" customWidth="1"/>
    <col min="4" max="4" width="15.5703125" style="2" customWidth="1"/>
    <col min="5" max="5" width="15.42578125" style="3" customWidth="1"/>
    <col min="6" max="7" width="15.42578125" style="2" customWidth="1"/>
    <col min="8" max="8" width="22.7109375" hidden="1" customWidth="1"/>
    <col min="9" max="9" width="17.5703125" style="2" hidden="1" customWidth="1"/>
    <col min="10" max="10" width="8.5703125" customWidth="1"/>
    <col min="11" max="11" width="25.5703125" customWidth="1"/>
    <col min="12" max="12" width="10.5703125" style="71" customWidth="1"/>
    <col min="13" max="15" width="8.5703125" customWidth="1"/>
    <col min="16" max="16" width="13.140625" customWidth="1"/>
    <col min="17" max="1024" width="8.5703125" customWidth="1"/>
  </cols>
  <sheetData>
    <row r="1" spans="1:18" ht="60" customHeight="1" x14ac:dyDescent="0.25">
      <c r="A1" s="141" t="s">
        <v>0</v>
      </c>
      <c r="B1" s="142" t="s">
        <v>143</v>
      </c>
      <c r="C1" s="142" t="s">
        <v>2</v>
      </c>
      <c r="D1" s="143" t="s">
        <v>3</v>
      </c>
      <c r="E1" s="144" t="s">
        <v>4</v>
      </c>
      <c r="F1" s="144" t="s">
        <v>5</v>
      </c>
      <c r="G1" s="144" t="s">
        <v>6</v>
      </c>
      <c r="H1" s="142" t="s">
        <v>144</v>
      </c>
      <c r="I1" s="76" t="s">
        <v>10</v>
      </c>
      <c r="J1" s="77"/>
      <c r="K1" s="78"/>
      <c r="L1" s="79"/>
    </row>
    <row r="2" spans="1:18" ht="15.75" x14ac:dyDescent="0.25">
      <c r="A2" s="145" t="s">
        <v>11</v>
      </c>
      <c r="B2" s="145"/>
      <c r="C2" s="145"/>
      <c r="D2" s="145"/>
      <c r="E2" s="145"/>
      <c r="F2" s="145"/>
      <c r="G2" s="145"/>
      <c r="H2" s="145"/>
      <c r="I2" s="80"/>
      <c r="J2" s="77"/>
      <c r="K2" s="81"/>
      <c r="L2" s="79"/>
    </row>
    <row r="3" spans="1:18" ht="24.75" customHeight="1" x14ac:dyDescent="0.25">
      <c r="A3" s="82" t="s">
        <v>145</v>
      </c>
      <c r="B3" s="83">
        <v>229862</v>
      </c>
      <c r="C3" s="83">
        <f>SUM((3490*65)+(553*39)+(100*65)+(30*32.89)+(30*19.73)+(5*19.73))</f>
        <v>256594.25</v>
      </c>
      <c r="D3" s="84">
        <f>286305.97-(286305.978*1/100)</f>
        <v>283442.91021999996</v>
      </c>
      <c r="E3" s="85">
        <f t="shared" ref="E3:E13" si="0">C3-D3</f>
        <v>-26848.660219999962</v>
      </c>
      <c r="F3" s="85"/>
      <c r="G3" s="85"/>
      <c r="H3" s="83"/>
      <c r="I3" s="86" t="s">
        <v>146</v>
      </c>
      <c r="J3" s="77"/>
      <c r="K3" s="81"/>
      <c r="L3" s="79"/>
    </row>
    <row r="4" spans="1:18" ht="24" customHeight="1" x14ac:dyDescent="0.25">
      <c r="A4" s="82" t="s">
        <v>15</v>
      </c>
      <c r="B4" s="83">
        <v>13500</v>
      </c>
      <c r="C4" s="83">
        <v>20000</v>
      </c>
      <c r="D4" s="83">
        <v>0</v>
      </c>
      <c r="E4" s="85">
        <f t="shared" si="0"/>
        <v>20000</v>
      </c>
      <c r="F4" s="85"/>
      <c r="G4" s="85"/>
      <c r="H4" s="83"/>
      <c r="I4" s="86" t="s">
        <v>147</v>
      </c>
      <c r="J4" s="77"/>
      <c r="K4" s="81"/>
      <c r="L4" s="79"/>
      <c r="M4" s="20"/>
    </row>
    <row r="5" spans="1:18" ht="24" customHeight="1" x14ac:dyDescent="0.25">
      <c r="A5" s="82" t="s">
        <v>17</v>
      </c>
      <c r="B5" s="83">
        <v>0</v>
      </c>
      <c r="C5" s="83">
        <v>10000</v>
      </c>
      <c r="D5" s="88">
        <v>0</v>
      </c>
      <c r="E5" s="85">
        <f t="shared" si="0"/>
        <v>10000</v>
      </c>
      <c r="F5" s="85"/>
      <c r="G5" s="85"/>
      <c r="H5" s="83"/>
      <c r="I5" s="86" t="s">
        <v>148</v>
      </c>
      <c r="J5" s="77"/>
      <c r="K5" s="81"/>
      <c r="L5" s="79"/>
      <c r="M5" s="20"/>
    </row>
    <row r="6" spans="1:18" ht="24" customHeight="1" x14ac:dyDescent="0.25">
      <c r="A6" s="82" t="s">
        <v>149</v>
      </c>
      <c r="B6" s="83">
        <v>0</v>
      </c>
      <c r="C6" s="83">
        <v>0</v>
      </c>
      <c r="D6" s="88">
        <v>0</v>
      </c>
      <c r="E6" s="85">
        <f t="shared" si="0"/>
        <v>0</v>
      </c>
      <c r="F6" s="85"/>
      <c r="G6" s="85"/>
      <c r="H6" s="83"/>
      <c r="I6" s="86"/>
      <c r="J6" s="77"/>
      <c r="K6" s="81"/>
      <c r="L6" s="79"/>
      <c r="M6" s="20"/>
    </row>
    <row r="7" spans="1:18" ht="21" customHeight="1" x14ac:dyDescent="0.25">
      <c r="A7" s="82" t="s">
        <v>150</v>
      </c>
      <c r="B7" s="83">
        <v>2000</v>
      </c>
      <c r="C7" s="83">
        <v>2000</v>
      </c>
      <c r="D7" s="89">
        <v>0</v>
      </c>
      <c r="E7" s="85">
        <f t="shared" si="0"/>
        <v>2000</v>
      </c>
      <c r="F7" s="85"/>
      <c r="G7" s="85"/>
      <c r="H7" s="83"/>
      <c r="I7" s="86" t="s">
        <v>20</v>
      </c>
      <c r="J7" s="77"/>
      <c r="K7" s="81"/>
      <c r="L7" s="79"/>
      <c r="M7" s="22"/>
    </row>
    <row r="8" spans="1:18" ht="19.5" customHeight="1" x14ac:dyDescent="0.25">
      <c r="A8" s="82" t="s">
        <v>21</v>
      </c>
      <c r="B8" s="83">
        <v>2000</v>
      </c>
      <c r="C8" s="83">
        <v>2000</v>
      </c>
      <c r="D8" s="89">
        <v>0</v>
      </c>
      <c r="E8" s="85">
        <f t="shared" si="0"/>
        <v>2000</v>
      </c>
      <c r="F8" s="85"/>
      <c r="G8" s="85"/>
      <c r="H8" s="83"/>
      <c r="I8" s="86" t="s">
        <v>151</v>
      </c>
      <c r="J8" s="77"/>
      <c r="K8" s="90"/>
      <c r="L8" s="91"/>
    </row>
    <row r="9" spans="1:18" ht="21.75" customHeight="1" x14ac:dyDescent="0.25">
      <c r="A9" s="82" t="s">
        <v>23</v>
      </c>
      <c r="B9" s="83">
        <v>250</v>
      </c>
      <c r="C9" s="83">
        <v>150</v>
      </c>
      <c r="D9" s="89">
        <v>0</v>
      </c>
      <c r="E9" s="85">
        <f t="shared" si="0"/>
        <v>150</v>
      </c>
      <c r="F9" s="85"/>
      <c r="G9" s="85"/>
      <c r="H9" s="83"/>
      <c r="I9" s="86" t="s">
        <v>152</v>
      </c>
      <c r="J9" s="77"/>
      <c r="K9" s="92"/>
      <c r="L9" s="93"/>
    </row>
    <row r="10" spans="1:18" ht="20.25" customHeight="1" x14ac:dyDescent="0.25">
      <c r="A10" s="82" t="s">
        <v>25</v>
      </c>
      <c r="B10" s="83">
        <v>3000</v>
      </c>
      <c r="C10" s="83">
        <v>1000</v>
      </c>
      <c r="D10" s="89">
        <v>1163.53</v>
      </c>
      <c r="E10" s="85">
        <f t="shared" si="0"/>
        <v>-163.52999999999997</v>
      </c>
      <c r="F10" s="85"/>
      <c r="G10" s="85"/>
      <c r="H10" s="83"/>
      <c r="I10" s="86" t="s">
        <v>26</v>
      </c>
      <c r="J10" s="77"/>
      <c r="K10" s="81"/>
      <c r="L10" s="79"/>
    </row>
    <row r="11" spans="1:18" ht="16.5" customHeight="1" x14ac:dyDescent="0.25">
      <c r="A11" s="82" t="s">
        <v>27</v>
      </c>
      <c r="B11" s="83">
        <v>500</v>
      </c>
      <c r="C11" s="83">
        <v>200</v>
      </c>
      <c r="D11" s="89">
        <v>0</v>
      </c>
      <c r="E11" s="85">
        <f t="shared" si="0"/>
        <v>200</v>
      </c>
      <c r="F11" s="85"/>
      <c r="G11" s="85"/>
      <c r="H11" s="83"/>
      <c r="I11" s="86" t="s">
        <v>28</v>
      </c>
      <c r="J11" s="77"/>
      <c r="K11" s="81"/>
      <c r="L11" s="79"/>
    </row>
    <row r="12" spans="1:18" ht="21.75" customHeight="1" x14ac:dyDescent="0.25">
      <c r="A12" s="82" t="s">
        <v>29</v>
      </c>
      <c r="B12" s="83">
        <v>0</v>
      </c>
      <c r="C12" s="83">
        <v>0</v>
      </c>
      <c r="D12" s="89">
        <v>0</v>
      </c>
      <c r="E12" s="85">
        <f t="shared" si="0"/>
        <v>0</v>
      </c>
      <c r="F12" s="85"/>
      <c r="G12" s="85"/>
      <c r="H12" s="83"/>
      <c r="I12" s="86" t="s">
        <v>31</v>
      </c>
      <c r="J12" s="77"/>
      <c r="K12" s="81"/>
      <c r="L12" s="94"/>
    </row>
    <row r="13" spans="1:18" ht="22.5" customHeight="1" thickBot="1" x14ac:dyDescent="0.3">
      <c r="A13" s="82" t="s">
        <v>32</v>
      </c>
      <c r="B13" s="83">
        <v>500</v>
      </c>
      <c r="C13" s="83">
        <v>3000</v>
      </c>
      <c r="D13" s="83">
        <v>0</v>
      </c>
      <c r="E13" s="85">
        <f t="shared" si="0"/>
        <v>3000</v>
      </c>
      <c r="F13" s="85"/>
      <c r="G13" s="85"/>
      <c r="H13" s="83"/>
      <c r="I13" s="86" t="s">
        <v>33</v>
      </c>
      <c r="J13" s="77"/>
      <c r="K13" s="81"/>
      <c r="L13" s="94"/>
    </row>
    <row r="14" spans="1:18" ht="16.5" thickTop="1" x14ac:dyDescent="0.25">
      <c r="A14" s="95" t="s">
        <v>153</v>
      </c>
      <c r="B14" s="96">
        <f t="shared" ref="B14:E14" si="1">SUM(B3:B13)</f>
        <v>251612</v>
      </c>
      <c r="C14" s="96">
        <f>SUM(C3:C13)</f>
        <v>294944.25</v>
      </c>
      <c r="D14" s="96">
        <f t="shared" si="1"/>
        <v>284606.44021999999</v>
      </c>
      <c r="E14" s="96">
        <f t="shared" si="1"/>
        <v>10337.80978000004</v>
      </c>
      <c r="F14" s="96"/>
      <c r="G14" s="96"/>
      <c r="H14" s="96">
        <f>SUM(H3:H13)</f>
        <v>0</v>
      </c>
      <c r="I14" s="86"/>
      <c r="J14" s="77"/>
      <c r="K14" s="163"/>
      <c r="L14" s="79"/>
    </row>
    <row r="15" spans="1:18" ht="15.75" x14ac:dyDescent="0.25">
      <c r="A15" s="97" t="s">
        <v>34</v>
      </c>
      <c r="B15" s="98"/>
      <c r="C15" s="98"/>
      <c r="D15" s="98"/>
      <c r="E15" s="98"/>
      <c r="F15" s="98"/>
      <c r="G15" s="98"/>
      <c r="H15" s="98"/>
      <c r="I15" s="99"/>
      <c r="J15" s="77"/>
      <c r="K15" s="163"/>
      <c r="L15" s="79"/>
    </row>
    <row r="16" spans="1:18" ht="20.25" customHeight="1" x14ac:dyDescent="0.25">
      <c r="A16" s="125" t="s">
        <v>35</v>
      </c>
      <c r="B16" s="126">
        <f t="shared" ref="B16:D16" si="2">SUM(B17:B21)</f>
        <v>81700</v>
      </c>
      <c r="C16" s="126">
        <f>SUM(C17:C21)</f>
        <v>124200</v>
      </c>
      <c r="D16" s="126">
        <f t="shared" si="2"/>
        <v>32751.950000000004</v>
      </c>
      <c r="E16" s="127" t="e">
        <f>SUM(E17:E21)</f>
        <v>#REF!</v>
      </c>
      <c r="F16" s="127"/>
      <c r="G16" s="127"/>
      <c r="H16" s="126">
        <f>SUM(H17:H21)</f>
        <v>0</v>
      </c>
      <c r="I16" s="100"/>
      <c r="J16" s="77"/>
      <c r="K16" s="81"/>
      <c r="L16" s="79"/>
      <c r="O16" s="164"/>
      <c r="P16" s="164"/>
      <c r="Q16" s="164"/>
      <c r="R16" s="164"/>
    </row>
    <row r="17" spans="1:18" ht="22.5" hidden="1" customHeight="1" x14ac:dyDescent="0.25">
      <c r="A17" s="101" t="s">
        <v>36</v>
      </c>
      <c r="B17" s="87">
        <v>82000</v>
      </c>
      <c r="C17" s="103">
        <v>82000</v>
      </c>
      <c r="D17" s="102">
        <f>31024.63+1500</f>
        <v>32524.63</v>
      </c>
      <c r="E17" s="103">
        <f>SUM(B17-D17)</f>
        <v>49475.369999999995</v>
      </c>
      <c r="F17" s="103"/>
      <c r="G17" s="103"/>
      <c r="H17" s="103"/>
      <c r="I17" s="86"/>
      <c r="J17" s="77"/>
      <c r="K17" s="81"/>
      <c r="L17" s="79"/>
      <c r="N17" s="37"/>
      <c r="O17" s="164"/>
      <c r="P17" s="164"/>
      <c r="Q17" s="164"/>
      <c r="R17" s="164"/>
    </row>
    <row r="18" spans="1:18" ht="23.25" hidden="1" customHeight="1" x14ac:dyDescent="0.25">
      <c r="A18" s="101" t="s">
        <v>39</v>
      </c>
      <c r="B18" s="87">
        <v>30000</v>
      </c>
      <c r="C18" s="103">
        <v>33000</v>
      </c>
      <c r="D18" s="104">
        <v>13893.75</v>
      </c>
      <c r="E18" s="103">
        <f>SUM(B18-D18)</f>
        <v>16106.25</v>
      </c>
      <c r="F18" s="103"/>
      <c r="G18" s="103"/>
      <c r="H18" s="103"/>
      <c r="I18" s="86"/>
      <c r="J18" s="77"/>
      <c r="K18" s="81"/>
      <c r="L18" s="79"/>
      <c r="N18" s="37"/>
    </row>
    <row r="19" spans="1:18" ht="21" hidden="1" customHeight="1" x14ac:dyDescent="0.25">
      <c r="A19" s="101" t="s">
        <v>154</v>
      </c>
      <c r="B19" s="87">
        <v>-40000</v>
      </c>
      <c r="C19" s="103"/>
      <c r="D19" s="104">
        <v>-17337.71</v>
      </c>
      <c r="E19" s="103">
        <v>0</v>
      </c>
      <c r="F19" s="103"/>
      <c r="G19" s="103"/>
      <c r="H19" s="103"/>
      <c r="I19" s="86"/>
      <c r="J19" s="77"/>
      <c r="K19" s="81"/>
      <c r="L19" s="79"/>
      <c r="N19" s="37"/>
    </row>
    <row r="20" spans="1:18" ht="18" hidden="1" customHeight="1" x14ac:dyDescent="0.25">
      <c r="A20" s="101" t="s">
        <v>155</v>
      </c>
      <c r="B20" s="87">
        <v>7200</v>
      </c>
      <c r="C20" s="87">
        <v>7200</v>
      </c>
      <c r="D20" s="104">
        <v>3671.28</v>
      </c>
      <c r="E20" s="103">
        <f>SUM(B20-D20)</f>
        <v>3528.72</v>
      </c>
      <c r="F20" s="103"/>
      <c r="G20" s="103"/>
      <c r="H20" s="87"/>
      <c r="I20" s="86"/>
      <c r="J20" s="77"/>
      <c r="K20" s="81"/>
      <c r="L20" s="79"/>
      <c r="N20" s="73"/>
      <c r="O20" s="164"/>
      <c r="P20" s="164"/>
      <c r="Q20" s="164"/>
      <c r="R20" s="164"/>
    </row>
    <row r="21" spans="1:18" ht="18.75" hidden="1" customHeight="1" x14ac:dyDescent="0.25">
      <c r="A21" s="105" t="s">
        <v>41</v>
      </c>
      <c r="B21" s="87">
        <v>2500</v>
      </c>
      <c r="C21" s="87">
        <v>2000</v>
      </c>
      <c r="D21" s="106">
        <v>0</v>
      </c>
      <c r="E21" s="103" t="e">
        <f>B21-#REF!</f>
        <v>#REF!</v>
      </c>
      <c r="F21" s="103"/>
      <c r="G21" s="103"/>
      <c r="H21" s="87"/>
      <c r="I21" s="86" t="s">
        <v>43</v>
      </c>
      <c r="J21" s="77"/>
      <c r="K21" s="92"/>
      <c r="L21" s="93"/>
      <c r="N21" s="74"/>
      <c r="O21" s="164"/>
      <c r="P21" s="164"/>
      <c r="Q21" s="164"/>
      <c r="R21" s="164"/>
    </row>
    <row r="22" spans="1:18" ht="15.75" x14ac:dyDescent="0.25">
      <c r="A22" s="125" t="s">
        <v>44</v>
      </c>
      <c r="B22" s="126">
        <f>SUM(B23:B24)</f>
        <v>34300</v>
      </c>
      <c r="C22" s="126">
        <f>SUM(C23:C24)</f>
        <v>35800</v>
      </c>
      <c r="D22" s="126">
        <f>SUM(D23:D24)</f>
        <v>16563.129999999997</v>
      </c>
      <c r="E22" s="128">
        <f>SUM(E23:E24)</f>
        <v>19236.870000000003</v>
      </c>
      <c r="F22" s="128"/>
      <c r="G22" s="128"/>
      <c r="H22" s="126">
        <f>SUM(H23:H24)</f>
        <v>0</v>
      </c>
      <c r="I22" s="100"/>
      <c r="J22" s="77"/>
      <c r="K22" s="81"/>
      <c r="L22" s="79"/>
      <c r="N22" s="73"/>
      <c r="O22" s="164"/>
      <c r="P22" s="164"/>
      <c r="Q22" s="164"/>
      <c r="R22" s="164"/>
    </row>
    <row r="23" spans="1:18" ht="17.100000000000001" customHeight="1" x14ac:dyDescent="0.25">
      <c r="A23" s="101" t="s">
        <v>45</v>
      </c>
      <c r="B23" s="107">
        <v>33500</v>
      </c>
      <c r="C23" s="107">
        <v>35000</v>
      </c>
      <c r="D23" s="106">
        <v>16313.13</v>
      </c>
      <c r="E23" s="103">
        <f t="shared" ref="E23:E31" si="3">SUM(C23-D23)</f>
        <v>18686.870000000003</v>
      </c>
      <c r="F23" s="103"/>
      <c r="G23" s="103"/>
      <c r="H23" s="107"/>
      <c r="I23" s="86" t="s">
        <v>47</v>
      </c>
      <c r="J23" s="77"/>
      <c r="K23" s="78"/>
      <c r="L23" s="79"/>
      <c r="N23" s="73"/>
      <c r="O23" s="164"/>
      <c r="P23" s="164"/>
      <c r="Q23" s="164"/>
      <c r="R23" s="164"/>
    </row>
    <row r="24" spans="1:18" ht="18.75" customHeight="1" x14ac:dyDescent="0.25">
      <c r="A24" s="101" t="s">
        <v>48</v>
      </c>
      <c r="B24" s="83">
        <v>800</v>
      </c>
      <c r="C24" s="83">
        <v>800</v>
      </c>
      <c r="D24" s="89">
        <v>250</v>
      </c>
      <c r="E24" s="103">
        <f t="shared" si="3"/>
        <v>550</v>
      </c>
      <c r="F24" s="103"/>
      <c r="G24" s="103"/>
      <c r="H24" s="83"/>
      <c r="I24" s="86" t="s">
        <v>156</v>
      </c>
      <c r="J24" s="77"/>
      <c r="K24" s="165"/>
      <c r="L24" s="79"/>
      <c r="N24" s="73"/>
      <c r="O24" s="73"/>
      <c r="P24" s="73"/>
      <c r="Q24" s="73"/>
      <c r="R24" s="73"/>
    </row>
    <row r="25" spans="1:18" ht="18" customHeight="1" x14ac:dyDescent="0.25">
      <c r="A25" s="125" t="s">
        <v>157</v>
      </c>
      <c r="B25" s="126">
        <v>1500</v>
      </c>
      <c r="C25" s="127">
        <v>1500</v>
      </c>
      <c r="D25" s="127">
        <v>35</v>
      </c>
      <c r="E25" s="128">
        <f t="shared" si="3"/>
        <v>1465</v>
      </c>
      <c r="F25" s="128"/>
      <c r="G25" s="128"/>
      <c r="H25" s="127">
        <v>0</v>
      </c>
      <c r="I25" s="108" t="s">
        <v>158</v>
      </c>
      <c r="J25" s="77"/>
      <c r="K25" s="165"/>
      <c r="L25" s="79"/>
      <c r="N25" s="73"/>
      <c r="O25" s="73"/>
      <c r="P25" s="73"/>
      <c r="Q25" s="73"/>
      <c r="R25" s="73"/>
    </row>
    <row r="26" spans="1:18" ht="32.25" customHeight="1" x14ac:dyDescent="0.25">
      <c r="A26" s="146" t="s">
        <v>159</v>
      </c>
      <c r="B26" s="126">
        <f>SUM(B27:B31)</f>
        <v>9300</v>
      </c>
      <c r="C26" s="126">
        <f>SUM(C27:C31)</f>
        <v>6850</v>
      </c>
      <c r="D26" s="126">
        <f t="shared" ref="D26" si="4">SUM(D27:D31)</f>
        <v>1243.9299999999998</v>
      </c>
      <c r="E26" s="128">
        <f t="shared" si="3"/>
        <v>5606.07</v>
      </c>
      <c r="F26" s="128"/>
      <c r="G26" s="128"/>
      <c r="H26" s="126">
        <f>SUM(H27:H31)</f>
        <v>0</v>
      </c>
      <c r="I26" s="100" t="s">
        <v>160</v>
      </c>
      <c r="J26" s="77"/>
      <c r="K26" s="81"/>
      <c r="L26" s="79"/>
      <c r="P26" s="39"/>
    </row>
    <row r="27" spans="1:18" ht="21.75" customHeight="1" x14ac:dyDescent="0.25">
      <c r="A27" s="101" t="s">
        <v>54</v>
      </c>
      <c r="B27" s="87">
        <v>500</v>
      </c>
      <c r="C27" s="87">
        <v>550</v>
      </c>
      <c r="D27" s="89">
        <v>550</v>
      </c>
      <c r="E27" s="139">
        <f t="shared" si="3"/>
        <v>0</v>
      </c>
      <c r="F27" s="139"/>
      <c r="G27" s="139"/>
      <c r="H27" s="87"/>
      <c r="I27" s="86" t="s">
        <v>161</v>
      </c>
      <c r="J27" s="77"/>
      <c r="K27" s="81"/>
      <c r="L27" s="79"/>
    </row>
    <row r="28" spans="1:18" ht="18" customHeight="1" x14ac:dyDescent="0.25">
      <c r="A28" s="101" t="s">
        <v>56</v>
      </c>
      <c r="B28" s="87">
        <v>800</v>
      </c>
      <c r="C28" s="87">
        <v>800</v>
      </c>
      <c r="D28" s="89">
        <v>0</v>
      </c>
      <c r="E28" s="139">
        <f t="shared" si="3"/>
        <v>800</v>
      </c>
      <c r="F28" s="139"/>
      <c r="G28" s="139"/>
      <c r="H28" s="87"/>
      <c r="I28" s="86" t="s">
        <v>57</v>
      </c>
      <c r="J28" s="77"/>
      <c r="K28" s="81"/>
      <c r="L28" s="79"/>
    </row>
    <row r="29" spans="1:18" ht="18.75" customHeight="1" x14ac:dyDescent="0.25">
      <c r="A29" s="101" t="s">
        <v>58</v>
      </c>
      <c r="B29" s="87">
        <v>2000</v>
      </c>
      <c r="C29" s="87">
        <v>1000</v>
      </c>
      <c r="D29" s="89">
        <v>0</v>
      </c>
      <c r="E29" s="139">
        <f t="shared" si="3"/>
        <v>1000</v>
      </c>
      <c r="F29" s="139"/>
      <c r="G29" s="139"/>
      <c r="H29" s="87"/>
      <c r="I29" s="86" t="s">
        <v>162</v>
      </c>
      <c r="J29" s="77"/>
      <c r="K29" s="81"/>
      <c r="L29" s="79"/>
    </row>
    <row r="30" spans="1:18" ht="20.25" customHeight="1" x14ac:dyDescent="0.25">
      <c r="A30" s="101" t="s">
        <v>60</v>
      </c>
      <c r="B30" s="87">
        <v>5000</v>
      </c>
      <c r="C30" s="87">
        <v>3500</v>
      </c>
      <c r="D30" s="89">
        <v>0</v>
      </c>
      <c r="E30" s="139">
        <f t="shared" si="3"/>
        <v>3500</v>
      </c>
      <c r="F30" s="139"/>
      <c r="G30" s="139"/>
      <c r="H30" s="87"/>
      <c r="I30" s="86" t="s">
        <v>163</v>
      </c>
      <c r="J30" s="77"/>
      <c r="K30" s="81"/>
      <c r="L30" s="79"/>
    </row>
    <row r="31" spans="1:18" ht="19.5" customHeight="1" x14ac:dyDescent="0.25">
      <c r="A31" s="101" t="s">
        <v>62</v>
      </c>
      <c r="B31" s="87">
        <v>1000</v>
      </c>
      <c r="C31" s="87">
        <v>1000</v>
      </c>
      <c r="D31" s="89">
        <f>150+543.93</f>
        <v>693.93</v>
      </c>
      <c r="E31" s="139">
        <f t="shared" si="3"/>
        <v>306.07000000000005</v>
      </c>
      <c r="F31" s="139"/>
      <c r="G31" s="139"/>
      <c r="H31" s="87"/>
      <c r="I31" s="86" t="s">
        <v>164</v>
      </c>
      <c r="J31" s="77"/>
      <c r="K31" s="81"/>
      <c r="L31" s="79"/>
    </row>
    <row r="32" spans="1:18" ht="17.25" customHeight="1" x14ac:dyDescent="0.25">
      <c r="A32" s="125" t="s">
        <v>165</v>
      </c>
      <c r="B32" s="126">
        <f t="shared" ref="B32:D32" si="5">SUM(B33:B35)</f>
        <v>29500</v>
      </c>
      <c r="C32" s="128">
        <f>SUM(C33:C35)</f>
        <v>29500</v>
      </c>
      <c r="D32" s="126">
        <f t="shared" si="5"/>
        <v>0</v>
      </c>
      <c r="E32" s="128">
        <f>SUM(B32-D32)</f>
        <v>29500</v>
      </c>
      <c r="F32" s="128"/>
      <c r="G32" s="128"/>
      <c r="H32" s="128">
        <f>SUM(H33:H35)</f>
        <v>0</v>
      </c>
      <c r="I32" s="110"/>
      <c r="J32" s="77"/>
      <c r="K32" s="81"/>
      <c r="L32" s="79"/>
    </row>
    <row r="33" spans="1:12" ht="20.25" customHeight="1" x14ac:dyDescent="0.25">
      <c r="A33" s="101" t="s">
        <v>65</v>
      </c>
      <c r="B33" s="83">
        <v>20000</v>
      </c>
      <c r="C33" s="83">
        <v>20000</v>
      </c>
      <c r="D33" s="89">
        <v>0</v>
      </c>
      <c r="E33" s="109">
        <f>SUM(C33-D33)</f>
        <v>20000</v>
      </c>
      <c r="F33" s="109"/>
      <c r="G33" s="109"/>
      <c r="H33" s="83"/>
      <c r="I33" s="86" t="s">
        <v>166</v>
      </c>
      <c r="J33" s="77"/>
      <c r="K33" s="81"/>
      <c r="L33" s="79"/>
    </row>
    <row r="34" spans="1:12" ht="14.85" customHeight="1" x14ac:dyDescent="0.25">
      <c r="A34" s="101" t="s">
        <v>167</v>
      </c>
      <c r="B34" s="83">
        <v>2500</v>
      </c>
      <c r="C34" s="83">
        <v>2500</v>
      </c>
      <c r="D34" s="89">
        <v>0</v>
      </c>
      <c r="E34" s="109">
        <f>SUM(C34-D34)</f>
        <v>2500</v>
      </c>
      <c r="F34" s="109"/>
      <c r="G34" s="109"/>
      <c r="H34" s="83"/>
      <c r="I34" s="86" t="s">
        <v>69</v>
      </c>
      <c r="J34" s="77"/>
      <c r="K34" s="81"/>
      <c r="L34" s="79"/>
    </row>
    <row r="35" spans="1:12" ht="15" customHeight="1" x14ac:dyDescent="0.25">
      <c r="A35" s="101" t="s">
        <v>70</v>
      </c>
      <c r="B35" s="83">
        <v>7000</v>
      </c>
      <c r="C35" s="83">
        <v>7000</v>
      </c>
      <c r="D35" s="111">
        <v>0</v>
      </c>
      <c r="E35" s="109">
        <f>SUM(C35-D35)</f>
        <v>7000</v>
      </c>
      <c r="F35" s="109"/>
      <c r="G35" s="109"/>
      <c r="H35" s="83"/>
      <c r="I35" s="86" t="s">
        <v>71</v>
      </c>
      <c r="J35" s="77"/>
      <c r="K35" s="81"/>
      <c r="L35" s="79"/>
    </row>
    <row r="36" spans="1:12" ht="31.5" x14ac:dyDescent="0.25">
      <c r="A36" s="146" t="s">
        <v>168</v>
      </c>
      <c r="B36" s="126">
        <f>SUM(B37:B41)</f>
        <v>22500</v>
      </c>
      <c r="C36" s="126">
        <f>SUM(C37:C41)</f>
        <v>28500</v>
      </c>
      <c r="D36" s="126">
        <f>SUM(D37:D40)</f>
        <v>4117.3500000000004</v>
      </c>
      <c r="E36" s="128">
        <f>SUM(B36-D36)</f>
        <v>18382.650000000001</v>
      </c>
      <c r="F36" s="128"/>
      <c r="G36" s="128"/>
      <c r="H36" s="126">
        <f>SUM(H37:H41)</f>
        <v>0</v>
      </c>
      <c r="I36" s="100"/>
      <c r="J36" s="77"/>
      <c r="K36" s="81"/>
      <c r="L36" s="79"/>
    </row>
    <row r="37" spans="1:12" ht="21.75" customHeight="1" x14ac:dyDescent="0.25">
      <c r="A37" s="101" t="s">
        <v>73</v>
      </c>
      <c r="B37" s="83">
        <v>5000</v>
      </c>
      <c r="C37" s="83">
        <v>6000</v>
      </c>
      <c r="D37" s="89">
        <f>825+50</f>
        <v>875</v>
      </c>
      <c r="E37" s="139">
        <f>SUM(C37-D37)</f>
        <v>5125</v>
      </c>
      <c r="F37" s="139"/>
      <c r="G37" s="139"/>
      <c r="H37" s="83"/>
      <c r="I37" s="86" t="s">
        <v>169</v>
      </c>
      <c r="J37" s="77"/>
      <c r="K37" s="81"/>
      <c r="L37" s="79"/>
    </row>
    <row r="38" spans="1:12" ht="15.75" customHeight="1" x14ac:dyDescent="0.25">
      <c r="A38" s="101" t="s">
        <v>75</v>
      </c>
      <c r="B38" s="112">
        <v>7000</v>
      </c>
      <c r="C38" s="112">
        <v>4000</v>
      </c>
      <c r="D38" s="89">
        <v>3242.35</v>
      </c>
      <c r="E38" s="139">
        <f>SUM(C38-D38)</f>
        <v>757.65000000000009</v>
      </c>
      <c r="F38" s="139"/>
      <c r="G38" s="139"/>
      <c r="H38" s="112"/>
      <c r="I38" s="86" t="s">
        <v>170</v>
      </c>
      <c r="J38" s="77"/>
      <c r="K38" s="81"/>
      <c r="L38" s="79"/>
    </row>
    <row r="39" spans="1:12" ht="15.75" customHeight="1" x14ac:dyDescent="0.25">
      <c r="A39" s="101" t="s">
        <v>77</v>
      </c>
      <c r="B39" s="83">
        <v>2500</v>
      </c>
      <c r="C39" s="83">
        <v>2000</v>
      </c>
      <c r="D39" s="89">
        <v>0</v>
      </c>
      <c r="E39" s="139">
        <f>SUM(C39-D39)</f>
        <v>2000</v>
      </c>
      <c r="F39" s="139"/>
      <c r="G39" s="139"/>
      <c r="H39" s="83"/>
      <c r="I39" s="86" t="s">
        <v>78</v>
      </c>
      <c r="J39" s="77"/>
      <c r="K39" s="81"/>
      <c r="L39" s="79"/>
    </row>
    <row r="40" spans="1:12" ht="15" customHeight="1" x14ac:dyDescent="0.25">
      <c r="A40" s="101" t="s">
        <v>79</v>
      </c>
      <c r="B40" s="83">
        <v>3000</v>
      </c>
      <c r="C40" s="83">
        <v>2500</v>
      </c>
      <c r="D40" s="89">
        <v>0</v>
      </c>
      <c r="E40" s="139">
        <f>SUM(C40-D40)</f>
        <v>2500</v>
      </c>
      <c r="F40" s="139"/>
      <c r="G40" s="139"/>
      <c r="H40" s="83"/>
      <c r="I40" s="86" t="s">
        <v>81</v>
      </c>
      <c r="J40" s="77"/>
      <c r="K40" s="81"/>
      <c r="L40" s="79"/>
    </row>
    <row r="41" spans="1:12" ht="15.75" customHeight="1" x14ac:dyDescent="0.25">
      <c r="A41" s="101" t="s">
        <v>171</v>
      </c>
      <c r="B41" s="83">
        <v>5000</v>
      </c>
      <c r="C41" s="83">
        <v>14000</v>
      </c>
      <c r="D41" s="89">
        <v>0</v>
      </c>
      <c r="E41" s="139">
        <f>SUM(C41-D41)</f>
        <v>14000</v>
      </c>
      <c r="F41" s="139"/>
      <c r="G41" s="139"/>
      <c r="H41" s="83"/>
      <c r="I41" s="86" t="s">
        <v>172</v>
      </c>
      <c r="J41" s="77"/>
      <c r="K41" s="81"/>
      <c r="L41" s="79"/>
    </row>
    <row r="42" spans="1:12" ht="19.5" customHeight="1" x14ac:dyDescent="0.25">
      <c r="A42" s="125" t="s">
        <v>173</v>
      </c>
      <c r="B42" s="126">
        <f>SUM(B43:B44)</f>
        <v>9500</v>
      </c>
      <c r="C42" s="126">
        <f t="shared" ref="C42" si="6">SUM(C43:C44)</f>
        <v>9500</v>
      </c>
      <c r="D42" s="126">
        <f>SUM(D43:D44)</f>
        <v>671.1</v>
      </c>
      <c r="E42" s="128">
        <f>SUM(B42-D42)</f>
        <v>8828.9</v>
      </c>
      <c r="F42" s="128"/>
      <c r="G42" s="128"/>
      <c r="H42" s="126">
        <f t="shared" ref="H42" si="7">SUM(H43:H44)</f>
        <v>0</v>
      </c>
      <c r="I42" s="110" t="s">
        <v>85</v>
      </c>
      <c r="J42" s="77"/>
      <c r="K42" s="81"/>
      <c r="L42" s="79"/>
    </row>
    <row r="43" spans="1:12" ht="15.75" x14ac:dyDescent="0.25">
      <c r="A43" s="101" t="s">
        <v>174</v>
      </c>
      <c r="B43" s="83">
        <v>6000</v>
      </c>
      <c r="C43" s="113">
        <v>6000</v>
      </c>
      <c r="D43" s="89">
        <v>240</v>
      </c>
      <c r="E43" s="139">
        <f>SUM(C43-D43)</f>
        <v>5760</v>
      </c>
      <c r="F43" s="150"/>
      <c r="G43" s="150"/>
      <c r="H43" s="113"/>
      <c r="I43" s="114" t="s">
        <v>175</v>
      </c>
      <c r="J43" s="77"/>
      <c r="K43" s="81"/>
      <c r="L43" s="79"/>
    </row>
    <row r="44" spans="1:12" ht="15.75" x14ac:dyDescent="0.25">
      <c r="A44" s="101" t="s">
        <v>176</v>
      </c>
      <c r="B44" s="83">
        <v>3500</v>
      </c>
      <c r="C44" s="113">
        <v>3500</v>
      </c>
      <c r="D44" s="89">
        <f>671.1-240</f>
        <v>431.1</v>
      </c>
      <c r="E44" s="139">
        <f>SUM(C44-D44)</f>
        <v>3068.9</v>
      </c>
      <c r="F44" s="150"/>
      <c r="G44" s="150"/>
      <c r="H44" s="113"/>
      <c r="I44" s="114" t="s">
        <v>175</v>
      </c>
      <c r="J44" s="77"/>
      <c r="K44" s="81"/>
      <c r="L44" s="79"/>
    </row>
    <row r="45" spans="1:12" ht="31.5" x14ac:dyDescent="0.25">
      <c r="A45" s="146" t="s">
        <v>177</v>
      </c>
      <c r="B45" s="127">
        <f t="shared" ref="B45:D45" si="8">SUM(B46:B51)</f>
        <v>6550</v>
      </c>
      <c r="C45" s="127">
        <f>SUM(C46:C51)</f>
        <v>6050</v>
      </c>
      <c r="D45" s="127">
        <f t="shared" si="8"/>
        <v>2827.3100000000004</v>
      </c>
      <c r="E45" s="128">
        <f>SUM(B45-D45)</f>
        <v>3722.6899999999996</v>
      </c>
      <c r="F45" s="128"/>
      <c r="G45" s="128"/>
      <c r="H45" s="127">
        <f>SUM(H46:H51)</f>
        <v>0</v>
      </c>
      <c r="I45" s="115"/>
      <c r="J45" s="77"/>
      <c r="K45" s="81"/>
      <c r="L45" s="79"/>
    </row>
    <row r="46" spans="1:12" ht="21.75" customHeight="1" x14ac:dyDescent="0.25">
      <c r="A46" s="101" t="s">
        <v>87</v>
      </c>
      <c r="B46" s="83">
        <v>1000</v>
      </c>
      <c r="C46" s="83">
        <v>750</v>
      </c>
      <c r="D46" s="89">
        <v>0</v>
      </c>
      <c r="E46" s="139">
        <f t="shared" ref="E46:E56" si="9">SUM(C46-D46)</f>
        <v>750</v>
      </c>
      <c r="F46" s="139"/>
      <c r="G46" s="139"/>
      <c r="H46" s="83"/>
      <c r="I46" s="86" t="s">
        <v>178</v>
      </c>
      <c r="J46" s="77"/>
      <c r="K46" s="81"/>
      <c r="L46" s="79"/>
    </row>
    <row r="47" spans="1:12" ht="20.25" customHeight="1" x14ac:dyDescent="0.25">
      <c r="A47" s="101" t="s">
        <v>89</v>
      </c>
      <c r="B47" s="83">
        <v>100</v>
      </c>
      <c r="C47" s="83">
        <v>100</v>
      </c>
      <c r="D47" s="89">
        <v>0</v>
      </c>
      <c r="E47" s="139">
        <f t="shared" si="9"/>
        <v>100</v>
      </c>
      <c r="F47" s="139"/>
      <c r="G47" s="139"/>
      <c r="H47" s="83"/>
      <c r="I47" s="86" t="s">
        <v>179</v>
      </c>
      <c r="J47" s="77"/>
      <c r="K47" s="81"/>
      <c r="L47" s="79"/>
    </row>
    <row r="48" spans="1:12" ht="18" customHeight="1" x14ac:dyDescent="0.25">
      <c r="A48" s="101" t="s">
        <v>93</v>
      </c>
      <c r="B48" s="83">
        <v>2000</v>
      </c>
      <c r="C48" s="83">
        <v>1800</v>
      </c>
      <c r="D48" s="89">
        <v>545.94000000000005</v>
      </c>
      <c r="E48" s="139">
        <f t="shared" si="9"/>
        <v>1254.06</v>
      </c>
      <c r="F48" s="139"/>
      <c r="G48" s="139"/>
      <c r="H48" s="83"/>
      <c r="I48" s="86" t="s">
        <v>180</v>
      </c>
      <c r="J48" s="77"/>
      <c r="K48" s="81"/>
      <c r="L48" s="79"/>
    </row>
    <row r="49" spans="1:16" ht="19.350000000000001" customHeight="1" x14ac:dyDescent="0.25">
      <c r="A49" s="101" t="s">
        <v>95</v>
      </c>
      <c r="B49" s="83">
        <v>1500</v>
      </c>
      <c r="C49" s="83">
        <v>1500</v>
      </c>
      <c r="D49" s="89">
        <v>593.4</v>
      </c>
      <c r="E49" s="139">
        <f t="shared" si="9"/>
        <v>906.6</v>
      </c>
      <c r="F49" s="139"/>
      <c r="G49" s="139"/>
      <c r="H49" s="83"/>
      <c r="I49" s="86" t="s">
        <v>181</v>
      </c>
      <c r="J49" s="77"/>
      <c r="K49" s="81"/>
      <c r="L49" s="79"/>
    </row>
    <row r="50" spans="1:16" ht="20.25" customHeight="1" x14ac:dyDescent="0.25">
      <c r="A50" s="101" t="s">
        <v>97</v>
      </c>
      <c r="B50" s="83">
        <v>1500</v>
      </c>
      <c r="C50" s="83">
        <v>1500</v>
      </c>
      <c r="D50" s="89">
        <v>1449.19</v>
      </c>
      <c r="E50" s="139">
        <f t="shared" si="9"/>
        <v>50.809999999999945</v>
      </c>
      <c r="F50" s="139"/>
      <c r="G50" s="139"/>
      <c r="H50" s="83"/>
      <c r="I50" s="86" t="s">
        <v>182</v>
      </c>
      <c r="J50" s="77"/>
      <c r="K50" s="81"/>
      <c r="L50" s="79"/>
    </row>
    <row r="51" spans="1:16" ht="18" customHeight="1" x14ac:dyDescent="0.25">
      <c r="A51" s="101" t="s">
        <v>100</v>
      </c>
      <c r="B51" s="83">
        <v>450</v>
      </c>
      <c r="C51" s="83">
        <v>400</v>
      </c>
      <c r="D51" s="116">
        <v>238.78</v>
      </c>
      <c r="E51" s="139">
        <f t="shared" si="9"/>
        <v>161.22</v>
      </c>
      <c r="F51" s="139"/>
      <c r="G51" s="139"/>
      <c r="H51" s="83"/>
      <c r="I51" s="86" t="s">
        <v>101</v>
      </c>
      <c r="J51" s="77"/>
      <c r="K51" s="81"/>
      <c r="L51" s="79"/>
    </row>
    <row r="52" spans="1:16" ht="15.75" x14ac:dyDescent="0.25">
      <c r="A52" s="125" t="s">
        <v>183</v>
      </c>
      <c r="B52" s="126">
        <f t="shared" ref="B52:D52" si="10">SUM(B53:B55)</f>
        <v>26500</v>
      </c>
      <c r="C52" s="126">
        <f>SUM(C53:C55)</f>
        <v>20500</v>
      </c>
      <c r="D52" s="127">
        <f t="shared" si="10"/>
        <v>0</v>
      </c>
      <c r="E52" s="128">
        <f t="shared" si="9"/>
        <v>20500</v>
      </c>
      <c r="F52" s="128"/>
      <c r="G52" s="128"/>
      <c r="H52" s="126">
        <f>SUM(H53:H55)</f>
        <v>0</v>
      </c>
      <c r="I52" s="115"/>
      <c r="J52" s="77"/>
      <c r="K52" s="81"/>
      <c r="L52" s="79"/>
    </row>
    <row r="53" spans="1:16" ht="22.35" customHeight="1" x14ac:dyDescent="0.25">
      <c r="A53" s="101" t="s">
        <v>184</v>
      </c>
      <c r="B53" s="83">
        <v>16000</v>
      </c>
      <c r="C53" s="83">
        <v>10000</v>
      </c>
      <c r="D53" s="116">
        <v>0</v>
      </c>
      <c r="E53" s="139">
        <f t="shared" si="9"/>
        <v>10000</v>
      </c>
      <c r="F53" s="139"/>
      <c r="G53" s="139"/>
      <c r="H53" s="83"/>
      <c r="I53" s="86" t="s">
        <v>105</v>
      </c>
      <c r="J53" s="117"/>
      <c r="K53" s="81"/>
      <c r="L53" s="79"/>
    </row>
    <row r="54" spans="1:16" ht="20.25" customHeight="1" x14ac:dyDescent="0.25">
      <c r="A54" s="101" t="s">
        <v>106</v>
      </c>
      <c r="B54" s="83">
        <v>500</v>
      </c>
      <c r="C54" s="83">
        <v>500</v>
      </c>
      <c r="D54" s="116">
        <v>0</v>
      </c>
      <c r="E54" s="139">
        <f t="shared" si="9"/>
        <v>500</v>
      </c>
      <c r="F54" s="139"/>
      <c r="G54" s="139"/>
      <c r="H54" s="83"/>
      <c r="I54" s="86" t="s">
        <v>107</v>
      </c>
      <c r="J54" s="77"/>
      <c r="K54" s="81"/>
      <c r="L54" s="79"/>
    </row>
    <row r="55" spans="1:16" ht="15" customHeight="1" x14ac:dyDescent="0.25">
      <c r="A55" s="101" t="s">
        <v>108</v>
      </c>
      <c r="B55" s="83">
        <v>10000</v>
      </c>
      <c r="C55" s="83">
        <v>10000</v>
      </c>
      <c r="D55" s="89">
        <v>0</v>
      </c>
      <c r="E55" s="139">
        <f t="shared" si="9"/>
        <v>10000</v>
      </c>
      <c r="F55" s="139"/>
      <c r="G55" s="139"/>
      <c r="H55" s="83"/>
      <c r="I55" s="86" t="s">
        <v>109</v>
      </c>
      <c r="J55" s="77"/>
      <c r="K55" s="81"/>
      <c r="L55" s="79"/>
    </row>
    <row r="56" spans="1:16" ht="12.75" customHeight="1" x14ac:dyDescent="0.25">
      <c r="A56" s="101" t="s">
        <v>185</v>
      </c>
      <c r="B56" s="87">
        <v>0</v>
      </c>
      <c r="C56" s="87">
        <v>0</v>
      </c>
      <c r="D56" s="87">
        <v>0</v>
      </c>
      <c r="E56" s="139">
        <f t="shared" si="9"/>
        <v>0</v>
      </c>
      <c r="F56" s="139"/>
      <c r="G56" s="139"/>
      <c r="H56" s="83"/>
      <c r="I56" s="86" t="s">
        <v>186</v>
      </c>
      <c r="J56" s="77"/>
      <c r="K56" s="81"/>
      <c r="L56" s="79"/>
      <c r="P56" s="39"/>
    </row>
    <row r="57" spans="1:16" ht="15.75" x14ac:dyDescent="0.25">
      <c r="A57" s="125" t="s">
        <v>187</v>
      </c>
      <c r="B57" s="126">
        <f>SUM(B58:B58)</f>
        <v>300</v>
      </c>
      <c r="C57" s="126">
        <f>SUM(C58:C58)</f>
        <v>300</v>
      </c>
      <c r="D57" s="126">
        <f>SUM(D58:D58)</f>
        <v>0</v>
      </c>
      <c r="E57" s="128">
        <f>SUM(B57-D57)</f>
        <v>300</v>
      </c>
      <c r="F57" s="128"/>
      <c r="G57" s="128"/>
      <c r="H57" s="126">
        <f>SUM(H58:H58)</f>
        <v>0</v>
      </c>
      <c r="I57" s="110"/>
      <c r="J57" s="77"/>
      <c r="K57" s="118"/>
      <c r="L57" s="79"/>
    </row>
    <row r="58" spans="1:16" ht="15" customHeight="1" x14ac:dyDescent="0.25">
      <c r="A58" s="101" t="s">
        <v>188</v>
      </c>
      <c r="B58" s="83">
        <v>300</v>
      </c>
      <c r="C58" s="83">
        <v>300</v>
      </c>
      <c r="D58" s="116">
        <v>0</v>
      </c>
      <c r="E58" s="109">
        <f>SUM(B58-D58)</f>
        <v>300</v>
      </c>
      <c r="F58" s="109"/>
      <c r="G58" s="109"/>
      <c r="H58" s="83"/>
      <c r="I58" s="86" t="s">
        <v>189</v>
      </c>
      <c r="J58" s="77"/>
      <c r="K58" s="81"/>
      <c r="L58" s="79"/>
    </row>
    <row r="59" spans="1:16" ht="15.75" x14ac:dyDescent="0.25">
      <c r="A59" s="125" t="s">
        <v>190</v>
      </c>
      <c r="B59" s="126">
        <f t="shared" ref="B59:D59" si="11">SUM(B60:B61)</f>
        <v>16400</v>
      </c>
      <c r="C59" s="126">
        <f>SUM(C60:C61)</f>
        <v>16400</v>
      </c>
      <c r="D59" s="126">
        <f t="shared" si="11"/>
        <v>5259.42</v>
      </c>
      <c r="E59" s="128">
        <f>SUM(B59-D59)</f>
        <v>11140.58</v>
      </c>
      <c r="F59" s="128"/>
      <c r="G59" s="128"/>
      <c r="H59" s="126">
        <f>SUM(H60:H61)</f>
        <v>0</v>
      </c>
      <c r="I59" s="110"/>
      <c r="J59" s="77"/>
      <c r="K59" s="81"/>
      <c r="L59" s="79"/>
    </row>
    <row r="60" spans="1:16" ht="13.5" customHeight="1" x14ac:dyDescent="0.25">
      <c r="A60" s="101" t="s">
        <v>116</v>
      </c>
      <c r="B60" s="83">
        <v>13000</v>
      </c>
      <c r="C60" s="83">
        <v>13000</v>
      </c>
      <c r="D60" s="116">
        <v>3703.14</v>
      </c>
      <c r="E60" s="109">
        <f>SUM(C60-D60)</f>
        <v>9296.86</v>
      </c>
      <c r="F60" s="109"/>
      <c r="G60" s="109"/>
      <c r="H60" s="83"/>
      <c r="I60" s="86" t="s">
        <v>191</v>
      </c>
      <c r="J60" s="77"/>
      <c r="K60" s="81"/>
      <c r="L60" s="79"/>
    </row>
    <row r="61" spans="1:16" ht="15" customHeight="1" x14ac:dyDescent="0.25">
      <c r="A61" s="101" t="s">
        <v>119</v>
      </c>
      <c r="B61" s="83">
        <v>3400</v>
      </c>
      <c r="C61" s="83">
        <v>3400</v>
      </c>
      <c r="D61" s="116">
        <v>1556.28</v>
      </c>
      <c r="E61" s="109">
        <f>SUM(C61-D61)</f>
        <v>1843.72</v>
      </c>
      <c r="F61" s="109"/>
      <c r="G61" s="109"/>
      <c r="H61" s="83"/>
      <c r="I61" s="86" t="s">
        <v>120</v>
      </c>
      <c r="J61" s="77"/>
      <c r="K61" s="81"/>
      <c r="L61" s="79"/>
    </row>
    <row r="62" spans="1:16" ht="15.75" x14ac:dyDescent="0.25">
      <c r="A62" s="125" t="s">
        <v>192</v>
      </c>
      <c r="B62" s="126">
        <f>SUM(B63:B68)</f>
        <v>16350</v>
      </c>
      <c r="C62" s="126">
        <f>SUM(C63:C68)</f>
        <v>15700</v>
      </c>
      <c r="D62" s="126">
        <f t="shared" ref="D62" si="12">SUM(D63:D67)</f>
        <v>7627.5</v>
      </c>
      <c r="E62" s="128">
        <f>SUM(B62-D62)</f>
        <v>8722.5</v>
      </c>
      <c r="F62" s="128"/>
      <c r="G62" s="128"/>
      <c r="H62" s="126">
        <f>SUM(H63:H68)</f>
        <v>0</v>
      </c>
      <c r="I62" s="110"/>
      <c r="J62" s="77"/>
      <c r="K62" s="81"/>
      <c r="L62" s="79"/>
    </row>
    <row r="63" spans="1:16" ht="15" customHeight="1" x14ac:dyDescent="0.25">
      <c r="A63" s="101" t="s">
        <v>125</v>
      </c>
      <c r="B63" s="83">
        <v>1500</v>
      </c>
      <c r="C63" s="83">
        <v>1500</v>
      </c>
      <c r="D63" s="106">
        <v>0</v>
      </c>
      <c r="E63" s="109">
        <f t="shared" ref="E63:E68" si="13">SUM(C63-D63)</f>
        <v>1500</v>
      </c>
      <c r="F63" s="109"/>
      <c r="G63" s="109"/>
      <c r="H63" s="83"/>
      <c r="I63" s="86" t="s">
        <v>193</v>
      </c>
      <c r="J63" s="77"/>
      <c r="K63" s="81"/>
      <c r="L63" s="79"/>
    </row>
    <row r="64" spans="1:16" ht="15" customHeight="1" x14ac:dyDescent="0.25">
      <c r="A64" s="101" t="s">
        <v>127</v>
      </c>
      <c r="B64" s="83">
        <v>1000</v>
      </c>
      <c r="C64" s="83">
        <v>1000</v>
      </c>
      <c r="D64" s="106">
        <v>0</v>
      </c>
      <c r="E64" s="109">
        <f t="shared" si="13"/>
        <v>1000</v>
      </c>
      <c r="F64" s="109"/>
      <c r="G64" s="109"/>
      <c r="H64" s="83"/>
      <c r="I64" s="86" t="s">
        <v>128</v>
      </c>
      <c r="J64" s="77"/>
      <c r="K64" s="81"/>
      <c r="L64" s="79"/>
    </row>
    <row r="65" spans="1:14" ht="17.25" customHeight="1" x14ac:dyDescent="0.25">
      <c r="A65" s="101" t="s">
        <v>129</v>
      </c>
      <c r="B65" s="83">
        <v>5600</v>
      </c>
      <c r="C65" s="83">
        <v>5200</v>
      </c>
      <c r="D65" s="89">
        <v>2587.5</v>
      </c>
      <c r="E65" s="109">
        <f t="shared" si="13"/>
        <v>2612.5</v>
      </c>
      <c r="F65" s="109"/>
      <c r="G65" s="109"/>
      <c r="H65" s="83"/>
      <c r="I65" s="86" t="s">
        <v>130</v>
      </c>
      <c r="J65" s="77"/>
      <c r="K65" s="81"/>
      <c r="L65" s="79"/>
    </row>
    <row r="66" spans="1:14" ht="15.75" customHeight="1" x14ac:dyDescent="0.25">
      <c r="A66" s="119" t="s">
        <v>131</v>
      </c>
      <c r="B66" s="87">
        <v>7000</v>
      </c>
      <c r="C66" s="87">
        <v>7000</v>
      </c>
      <c r="D66" s="87">
        <v>5040</v>
      </c>
      <c r="E66" s="109">
        <f t="shared" si="13"/>
        <v>1960</v>
      </c>
      <c r="F66" s="109"/>
      <c r="G66" s="109"/>
      <c r="H66" s="87"/>
      <c r="I66" s="86" t="s">
        <v>194</v>
      </c>
      <c r="J66" s="77"/>
      <c r="K66" s="81"/>
      <c r="L66" s="79"/>
    </row>
    <row r="67" spans="1:14" ht="12.75" customHeight="1" x14ac:dyDescent="0.25">
      <c r="A67" s="119" t="s">
        <v>134</v>
      </c>
      <c r="B67" s="87">
        <v>500</v>
      </c>
      <c r="C67" s="87">
        <v>500</v>
      </c>
      <c r="D67" s="87">
        <v>0</v>
      </c>
      <c r="E67" s="109">
        <f t="shared" si="13"/>
        <v>500</v>
      </c>
      <c r="F67" s="109"/>
      <c r="G67" s="109"/>
      <c r="H67" s="87"/>
      <c r="I67" s="86" t="s">
        <v>136</v>
      </c>
      <c r="J67" s="77"/>
      <c r="K67" s="81"/>
      <c r="L67" s="79"/>
    </row>
    <row r="68" spans="1:14" ht="12.75" customHeight="1" x14ac:dyDescent="0.25">
      <c r="A68" s="101" t="s">
        <v>195</v>
      </c>
      <c r="B68" s="87">
        <v>750</v>
      </c>
      <c r="C68" s="87">
        <v>500</v>
      </c>
      <c r="D68" s="87">
        <v>450</v>
      </c>
      <c r="E68" s="109">
        <f t="shared" si="13"/>
        <v>50</v>
      </c>
      <c r="F68" s="109"/>
      <c r="G68" s="109"/>
      <c r="H68" s="87"/>
      <c r="I68" s="86" t="s">
        <v>196</v>
      </c>
      <c r="J68" s="77"/>
      <c r="K68" s="81"/>
      <c r="L68" s="79"/>
    </row>
    <row r="69" spans="1:14" s="138" customFormat="1" ht="15.75" x14ac:dyDescent="0.25">
      <c r="A69" s="131" t="s">
        <v>139</v>
      </c>
      <c r="B69" s="132">
        <f t="shared" ref="B69:H69" si="14">SUM(B16+B22+B25+B26+B32+B36+B42+B45+B52+B57+B59+B62)</f>
        <v>254400</v>
      </c>
      <c r="C69" s="132">
        <f t="shared" ref="C69" si="15">SUM(C16+C22+C25+C26+C32+C36+C42+C45+C52+C57+C59+C62)</f>
        <v>294800</v>
      </c>
      <c r="D69" s="132">
        <f t="shared" si="14"/>
        <v>71096.69</v>
      </c>
      <c r="E69" s="132" t="e">
        <f t="shared" si="14"/>
        <v>#REF!</v>
      </c>
      <c r="F69" s="132"/>
      <c r="G69" s="132"/>
      <c r="H69" s="132">
        <f t="shared" si="14"/>
        <v>0</v>
      </c>
      <c r="I69" s="133"/>
      <c r="J69" s="134"/>
      <c r="K69" s="135"/>
      <c r="L69" s="136"/>
      <c r="M69" s="137"/>
      <c r="N69" s="137"/>
    </row>
    <row r="70" spans="1:14" s="57" customFormat="1" ht="21.75" customHeight="1" x14ac:dyDescent="0.25">
      <c r="A70" s="129" t="s">
        <v>140</v>
      </c>
      <c r="B70" s="130">
        <f t="shared" ref="B70:H70" si="16">B14-B69</f>
        <v>-2788</v>
      </c>
      <c r="C70" s="130">
        <f t="shared" ref="C70" si="17">C14-C69</f>
        <v>144.25</v>
      </c>
      <c r="D70" s="130">
        <f t="shared" si="16"/>
        <v>213509.75021999999</v>
      </c>
      <c r="E70" s="130" t="e">
        <f t="shared" si="16"/>
        <v>#REF!</v>
      </c>
      <c r="F70" s="130"/>
      <c r="G70" s="130"/>
      <c r="H70" s="130">
        <f t="shared" si="16"/>
        <v>0</v>
      </c>
      <c r="I70" s="120" t="s">
        <v>197</v>
      </c>
      <c r="J70" s="77"/>
      <c r="K70" s="81"/>
      <c r="L70" s="79"/>
      <c r="M70"/>
      <c r="N70"/>
    </row>
    <row r="71" spans="1:14" ht="116.25" customHeight="1" x14ac:dyDescent="0.25">
      <c r="A71" s="121" t="s">
        <v>198</v>
      </c>
      <c r="B71" s="140"/>
      <c r="C71" s="140"/>
      <c r="D71" s="121"/>
      <c r="E71" s="121"/>
      <c r="F71" s="122"/>
      <c r="G71" s="122"/>
      <c r="H71" s="122"/>
      <c r="I71" s="122"/>
      <c r="J71" s="123"/>
      <c r="K71" s="82"/>
      <c r="L71" s="124"/>
    </row>
    <row r="72" spans="1:14" ht="15" customHeight="1" x14ac:dyDescent="0.25">
      <c r="A72" s="58"/>
      <c r="B72" s="58"/>
      <c r="C72" s="58"/>
      <c r="D72" s="58"/>
      <c r="E72" s="58"/>
      <c r="F72" s="58"/>
      <c r="G72" s="58"/>
      <c r="H72" s="58"/>
      <c r="I72" s="58"/>
    </row>
    <row r="73" spans="1:14" ht="29.25" customHeight="1" x14ac:dyDescent="0.25">
      <c r="A73" s="75"/>
      <c r="B73" s="60"/>
      <c r="C73" s="60"/>
      <c r="D73" s="62"/>
      <c r="E73" s="63"/>
      <c r="F73" s="63"/>
      <c r="G73" s="63"/>
      <c r="H73" s="60"/>
      <c r="I73" s="63"/>
    </row>
    <row r="74" spans="1:14" ht="15" x14ac:dyDescent="0.25">
      <c r="A74" s="61"/>
      <c r="B74" s="61"/>
      <c r="C74" s="61"/>
      <c r="D74" s="62"/>
      <c r="E74" s="63"/>
      <c r="F74" s="63"/>
      <c r="G74" s="63"/>
      <c r="H74" s="61"/>
      <c r="I74" s="63"/>
      <c r="J74" s="65"/>
      <c r="K74" s="65"/>
    </row>
    <row r="75" spans="1:14" ht="68.25" customHeight="1" x14ac:dyDescent="0.25">
      <c r="A75" s="61"/>
      <c r="B75" s="61"/>
      <c r="C75" s="61"/>
      <c r="D75" s="62"/>
      <c r="E75" s="63"/>
      <c r="F75" s="63"/>
      <c r="G75" s="63"/>
      <c r="H75" s="61"/>
      <c r="I75" s="63"/>
      <c r="J75" s="65"/>
      <c r="K75" s="65"/>
    </row>
    <row r="76" spans="1:14" x14ac:dyDescent="0.2">
      <c r="E76" s="66"/>
      <c r="F76" s="66"/>
      <c r="G76" s="66"/>
      <c r="I76" s="66"/>
      <c r="J76" s="65"/>
      <c r="K76" s="65"/>
    </row>
    <row r="77" spans="1:14" x14ac:dyDescent="0.2">
      <c r="E77" s="66"/>
      <c r="F77" s="66"/>
      <c r="G77" s="66"/>
      <c r="I77" s="66"/>
      <c r="J77" s="65"/>
      <c r="K77" s="65"/>
    </row>
    <row r="78" spans="1:14" x14ac:dyDescent="0.2">
      <c r="E78" s="66"/>
      <c r="F78" s="66"/>
      <c r="G78" s="66"/>
      <c r="I78" s="66"/>
      <c r="J78" s="65"/>
      <c r="K78" s="65"/>
    </row>
    <row r="79" spans="1:14" x14ac:dyDescent="0.2">
      <c r="E79" s="66"/>
      <c r="F79" s="66"/>
      <c r="G79" s="66"/>
      <c r="I79" s="66"/>
      <c r="J79" s="65"/>
      <c r="K79" s="65"/>
    </row>
    <row r="80" spans="1:14" x14ac:dyDescent="0.2">
      <c r="E80" s="66"/>
      <c r="F80" s="66"/>
      <c r="G80" s="66"/>
      <c r="I80" s="66"/>
      <c r="J80" s="65"/>
      <c r="K80" s="65"/>
    </row>
    <row r="81" spans="5:14" x14ac:dyDescent="0.2">
      <c r="E81" s="66"/>
      <c r="F81" s="66"/>
      <c r="G81" s="66"/>
      <c r="I81" s="66"/>
      <c r="J81" s="65"/>
      <c r="K81" s="65"/>
      <c r="M81" s="2"/>
      <c r="N81" s="2"/>
    </row>
    <row r="82" spans="5:14" s="2" customFormat="1" x14ac:dyDescent="0.2">
      <c r="E82" s="3"/>
      <c r="J82" s="65"/>
      <c r="K82" s="65"/>
      <c r="L82" s="71"/>
    </row>
    <row r="83" spans="5:14" s="2" customFormat="1" x14ac:dyDescent="0.2">
      <c r="E83" s="3"/>
      <c r="L83" s="72"/>
    </row>
    <row r="84" spans="5:14" s="2" customFormat="1" x14ac:dyDescent="0.2">
      <c r="E84" s="3"/>
      <c r="L84" s="72"/>
    </row>
    <row r="85" spans="5:14" s="2" customFormat="1" x14ac:dyDescent="0.2">
      <c r="E85" s="3"/>
      <c r="L85" s="72"/>
    </row>
    <row r="86" spans="5:14" s="2" customFormat="1" x14ac:dyDescent="0.2">
      <c r="E86" s="3"/>
      <c r="L86" s="72"/>
    </row>
    <row r="87" spans="5:14" s="2" customFormat="1" x14ac:dyDescent="0.2">
      <c r="E87" s="3"/>
      <c r="L87" s="72"/>
    </row>
    <row r="88" spans="5:14" s="2" customFormat="1" x14ac:dyDescent="0.2">
      <c r="E88" s="3"/>
      <c r="L88" s="72"/>
    </row>
    <row r="89" spans="5:14" s="2" customFormat="1" x14ac:dyDescent="0.2">
      <c r="E89" s="3"/>
      <c r="L89" s="72"/>
    </row>
    <row r="90" spans="5:14" s="2" customFormat="1" x14ac:dyDescent="0.2">
      <c r="E90" s="3"/>
      <c r="L90" s="72"/>
    </row>
    <row r="91" spans="5:14" s="2" customFormat="1" x14ac:dyDescent="0.2">
      <c r="E91" s="3"/>
      <c r="L91" s="72"/>
    </row>
    <row r="92" spans="5:14" s="2" customFormat="1" x14ac:dyDescent="0.2">
      <c r="E92" s="3"/>
      <c r="L92" s="72"/>
    </row>
    <row r="93" spans="5:14" s="2" customFormat="1" x14ac:dyDescent="0.2">
      <c r="E93" s="3"/>
      <c r="L93" s="72"/>
    </row>
    <row r="94" spans="5:14" s="2" customFormat="1" x14ac:dyDescent="0.2">
      <c r="E94" s="3"/>
      <c r="L94" s="72"/>
    </row>
    <row r="95" spans="5:14" s="2" customFormat="1" x14ac:dyDescent="0.2">
      <c r="E95" s="3"/>
      <c r="L95" s="72"/>
    </row>
    <row r="96" spans="5:14" s="2" customFormat="1" x14ac:dyDescent="0.2">
      <c r="E96" s="3"/>
      <c r="L96" s="72"/>
    </row>
    <row r="97" spans="5:14" s="2" customFormat="1" x14ac:dyDescent="0.2">
      <c r="E97" s="3"/>
      <c r="L97" s="72"/>
    </row>
    <row r="98" spans="5:14" s="2" customFormat="1" x14ac:dyDescent="0.2">
      <c r="E98" s="3"/>
      <c r="L98" s="72"/>
    </row>
    <row r="99" spans="5:14" s="2" customFormat="1" x14ac:dyDescent="0.2">
      <c r="E99" s="3"/>
      <c r="L99" s="72"/>
    </row>
    <row r="100" spans="5:14" s="2" customFormat="1" x14ac:dyDescent="0.2">
      <c r="E100" s="3"/>
      <c r="L100" s="72"/>
    </row>
    <row r="101" spans="5:14" s="2" customFormat="1" x14ac:dyDescent="0.2">
      <c r="E101" s="3"/>
      <c r="L101" s="72"/>
    </row>
    <row r="102" spans="5:14" s="2" customFormat="1" x14ac:dyDescent="0.2">
      <c r="E102" s="3"/>
      <c r="L102" s="72"/>
    </row>
    <row r="103" spans="5:14" s="2" customFormat="1" x14ac:dyDescent="0.2">
      <c r="E103" s="3"/>
      <c r="L103" s="72"/>
    </row>
    <row r="104" spans="5:14" s="2" customFormat="1" x14ac:dyDescent="0.2">
      <c r="E104" s="3"/>
      <c r="L104" s="72"/>
    </row>
    <row r="105" spans="5:14" s="2" customFormat="1" x14ac:dyDescent="0.2">
      <c r="E105" s="3"/>
      <c r="L105" s="72"/>
    </row>
    <row r="106" spans="5:14" s="2" customFormat="1" x14ac:dyDescent="0.2">
      <c r="E106" s="3"/>
      <c r="L106" s="72"/>
    </row>
    <row r="107" spans="5:14" s="2" customFormat="1" x14ac:dyDescent="0.2">
      <c r="E107" s="3"/>
      <c r="L107" s="72"/>
    </row>
    <row r="108" spans="5:14" s="2" customFormat="1" x14ac:dyDescent="0.2">
      <c r="E108" s="3"/>
      <c r="L108" s="72"/>
    </row>
    <row r="109" spans="5:14" s="2" customFormat="1" x14ac:dyDescent="0.2">
      <c r="E109" s="3"/>
      <c r="L109" s="72"/>
    </row>
    <row r="110" spans="5:14" s="2" customFormat="1" x14ac:dyDescent="0.2">
      <c r="E110" s="3"/>
      <c r="L110" s="72"/>
    </row>
    <row r="111" spans="5:14" s="2" customFormat="1" x14ac:dyDescent="0.2">
      <c r="E111" s="3"/>
      <c r="L111" s="72"/>
      <c r="M111"/>
      <c r="N111"/>
    </row>
    <row r="112" spans="5:14" x14ac:dyDescent="0.2">
      <c r="J112" s="2"/>
      <c r="K112" s="2"/>
      <c r="L112" s="72"/>
    </row>
  </sheetData>
  <mergeCells count="4">
    <mergeCell ref="K14:K15"/>
    <mergeCell ref="O16:R17"/>
    <mergeCell ref="O20:R23"/>
    <mergeCell ref="K24:K25"/>
  </mergeCells>
  <pageMargins left="0.78740157480314965" right="0.78740157480314965" top="1.0236220472440944" bottom="1.0236220472440944" header="0.78740157480314965" footer="0.78740157480314965"/>
  <pageSetup scale="86" firstPageNumber="0" fitToWidth="2" fitToHeight="4" orientation="landscape" horizontalDpi="300" verticalDpi="300" r:id="rId1"/>
  <headerFooter>
    <oddHeader>&amp;C&amp;A</oddHeader>
    <oddFooter>&amp;CPage &amp;P</oddFooter>
  </headerFooter>
  <rowBreaks count="2" manualBreakCount="2">
    <brk id="24" max="7" man="1"/>
    <brk id="36" max="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4"/>
  <sheetViews>
    <sheetView showGridLines="0" view="pageBreakPreview" zoomScale="70" zoomScaleNormal="70" zoomScaleSheetLayoutView="70" zoomScalePageLayoutView="120" workbookViewId="0">
      <pane ySplit="1" topLeftCell="A38" activePane="bottomLeft" state="frozen"/>
      <selection activeCell="G3" sqref="G3"/>
      <selection pane="bottomLeft" activeCell="G3" sqref="G3"/>
    </sheetView>
  </sheetViews>
  <sheetFormatPr defaultColWidth="8.85546875" defaultRowHeight="12.75" x14ac:dyDescent="0.2"/>
  <cols>
    <col min="1" max="1" width="42" customWidth="1"/>
    <col min="2" max="2" width="15.5703125" customWidth="1"/>
    <col min="3" max="3" width="17.140625" customWidth="1"/>
    <col min="4" max="7" width="15.42578125" customWidth="1"/>
    <col min="8" max="8" width="22.7109375" style="2" hidden="1" customWidth="1"/>
    <col min="9" max="9" width="8.5703125" customWidth="1"/>
    <col min="10" max="10" width="25.5703125" customWidth="1"/>
    <col min="11" max="11" width="10.5703125" style="71" customWidth="1"/>
    <col min="12" max="14" width="8.5703125" customWidth="1"/>
    <col min="15" max="15" width="13.140625" customWidth="1"/>
    <col min="16" max="1023" width="8.5703125" customWidth="1"/>
  </cols>
  <sheetData>
    <row r="1" spans="1:17" ht="60" customHeight="1" x14ac:dyDescent="0.25">
      <c r="A1" s="147" t="s">
        <v>0</v>
      </c>
      <c r="B1" s="148" t="s">
        <v>143</v>
      </c>
      <c r="C1" s="148" t="s">
        <v>2</v>
      </c>
      <c r="D1" s="148" t="s">
        <v>3</v>
      </c>
      <c r="E1" s="148" t="s">
        <v>4</v>
      </c>
      <c r="F1" s="148" t="s">
        <v>5</v>
      </c>
      <c r="G1" s="148" t="s">
        <v>6</v>
      </c>
      <c r="H1" s="76" t="s">
        <v>10</v>
      </c>
      <c r="I1" s="77"/>
      <c r="J1" s="78"/>
      <c r="K1" s="79"/>
    </row>
    <row r="2" spans="1:17" ht="15.75" x14ac:dyDescent="0.25">
      <c r="A2" s="145" t="s">
        <v>11</v>
      </c>
      <c r="B2" s="145"/>
      <c r="C2" s="145"/>
      <c r="D2" s="145"/>
      <c r="E2" s="145"/>
      <c r="F2" s="145"/>
      <c r="G2" s="145"/>
      <c r="H2" s="80"/>
      <c r="I2" s="77"/>
      <c r="J2" s="81"/>
      <c r="K2" s="79"/>
    </row>
    <row r="3" spans="1:17" ht="24.75" customHeight="1" x14ac:dyDescent="0.25">
      <c r="A3" s="82" t="s">
        <v>145</v>
      </c>
      <c r="B3" s="83">
        <v>229862</v>
      </c>
      <c r="C3" s="83">
        <f>SUM((3490*65)+(553*39)+(100*65)+(30*32.89)+(30*19.73)+(5*19.73))</f>
        <v>256594.25</v>
      </c>
      <c r="D3" s="83">
        <f>292500</f>
        <v>292500</v>
      </c>
      <c r="E3" s="83">
        <f>352000</f>
        <v>352000</v>
      </c>
      <c r="F3" s="83"/>
      <c r="G3" s="83"/>
      <c r="H3" s="86" t="s">
        <v>146</v>
      </c>
      <c r="I3" s="77"/>
      <c r="J3" s="81"/>
      <c r="K3" s="79"/>
    </row>
    <row r="4" spans="1:17" ht="24" customHeight="1" x14ac:dyDescent="0.25">
      <c r="A4" s="82" t="s">
        <v>15</v>
      </c>
      <c r="B4" s="83">
        <v>13500</v>
      </c>
      <c r="C4" s="83">
        <v>20000</v>
      </c>
      <c r="D4" s="83">
        <v>13500</v>
      </c>
      <c r="E4" s="83">
        <v>0</v>
      </c>
      <c r="F4" s="83"/>
      <c r="G4" s="83"/>
      <c r="H4" s="86" t="s">
        <v>147</v>
      </c>
      <c r="I4" s="77"/>
      <c r="J4" s="81"/>
      <c r="K4" s="79"/>
      <c r="L4" s="20"/>
    </row>
    <row r="5" spans="1:17" ht="24" customHeight="1" x14ac:dyDescent="0.25">
      <c r="A5" s="82" t="s">
        <v>17</v>
      </c>
      <c r="B5" s="83">
        <v>0</v>
      </c>
      <c r="C5" s="83">
        <v>10000</v>
      </c>
      <c r="D5" s="83">
        <v>10000</v>
      </c>
      <c r="E5" s="83">
        <v>10000</v>
      </c>
      <c r="F5" s="83"/>
      <c r="G5" s="83"/>
      <c r="H5" s="86" t="s">
        <v>148</v>
      </c>
      <c r="I5" s="77"/>
      <c r="J5" s="81"/>
      <c r="K5" s="79"/>
      <c r="L5" s="20"/>
    </row>
    <row r="6" spans="1:17" ht="24" customHeight="1" x14ac:dyDescent="0.25">
      <c r="A6" s="82" t="s">
        <v>149</v>
      </c>
      <c r="B6" s="83">
        <v>0</v>
      </c>
      <c r="C6" s="83">
        <v>0</v>
      </c>
      <c r="D6" s="83">
        <v>0</v>
      </c>
      <c r="E6" s="83">
        <v>0</v>
      </c>
      <c r="F6" s="83"/>
      <c r="G6" s="83"/>
      <c r="H6" s="86"/>
      <c r="I6" s="77"/>
      <c r="J6" s="81"/>
      <c r="K6" s="79"/>
      <c r="L6" s="20"/>
    </row>
    <row r="7" spans="1:17" ht="21" customHeight="1" x14ac:dyDescent="0.25">
      <c r="A7" s="82" t="s">
        <v>150</v>
      </c>
      <c r="B7" s="83">
        <v>2000</v>
      </c>
      <c r="C7" s="83">
        <v>2000</v>
      </c>
      <c r="D7" s="83">
        <v>2000</v>
      </c>
      <c r="E7" s="83">
        <v>2000</v>
      </c>
      <c r="F7" s="83"/>
      <c r="G7" s="83"/>
      <c r="H7" s="86" t="s">
        <v>20</v>
      </c>
      <c r="I7" s="77"/>
      <c r="J7" s="81"/>
      <c r="K7" s="79"/>
      <c r="L7" s="22"/>
    </row>
    <row r="8" spans="1:17" ht="19.5" customHeight="1" x14ac:dyDescent="0.25">
      <c r="A8" s="82" t="s">
        <v>21</v>
      </c>
      <c r="B8" s="83">
        <v>2000</v>
      </c>
      <c r="C8" s="83">
        <v>2000</v>
      </c>
      <c r="D8" s="83">
        <v>4000</v>
      </c>
      <c r="E8" s="83">
        <v>6000</v>
      </c>
      <c r="F8" s="83"/>
      <c r="G8" s="83"/>
      <c r="H8" s="86" t="s">
        <v>151</v>
      </c>
      <c r="I8" s="77"/>
      <c r="J8" s="90"/>
      <c r="K8" s="91"/>
    </row>
    <row r="9" spans="1:17" ht="21.75" customHeight="1" x14ac:dyDescent="0.25">
      <c r="A9" s="82" t="s">
        <v>23</v>
      </c>
      <c r="B9" s="83">
        <v>250</v>
      </c>
      <c r="C9" s="83">
        <v>150</v>
      </c>
      <c r="D9" s="83">
        <v>0</v>
      </c>
      <c r="E9" s="83">
        <v>0</v>
      </c>
      <c r="F9" s="83"/>
      <c r="G9" s="83"/>
      <c r="H9" s="86" t="s">
        <v>152</v>
      </c>
      <c r="I9" s="77"/>
      <c r="J9" s="92"/>
      <c r="K9" s="93"/>
    </row>
    <row r="10" spans="1:17" ht="20.25" customHeight="1" x14ac:dyDescent="0.25">
      <c r="A10" s="82" t="s">
        <v>25</v>
      </c>
      <c r="B10" s="83">
        <v>3000</v>
      </c>
      <c r="C10" s="83">
        <v>1000</v>
      </c>
      <c r="D10" s="83">
        <v>15000</v>
      </c>
      <c r="E10" s="83">
        <v>9000</v>
      </c>
      <c r="F10" s="83"/>
      <c r="G10" s="83"/>
      <c r="H10" s="86" t="s">
        <v>26</v>
      </c>
      <c r="I10" s="77"/>
      <c r="J10" s="81"/>
      <c r="K10" s="79"/>
    </row>
    <row r="11" spans="1:17" ht="16.5" customHeight="1" x14ac:dyDescent="0.25">
      <c r="A11" s="82" t="s">
        <v>27</v>
      </c>
      <c r="B11" s="83">
        <v>500</v>
      </c>
      <c r="C11" s="83">
        <v>200</v>
      </c>
      <c r="D11" s="83">
        <v>500</v>
      </c>
      <c r="E11" s="83">
        <v>500</v>
      </c>
      <c r="F11" s="83"/>
      <c r="G11" s="83"/>
      <c r="H11" s="86" t="s">
        <v>28</v>
      </c>
      <c r="I11" s="77"/>
      <c r="J11" s="81"/>
      <c r="K11" s="79"/>
    </row>
    <row r="12" spans="1:17" ht="21.75" customHeight="1" x14ac:dyDescent="0.25">
      <c r="A12" s="82" t="s">
        <v>29</v>
      </c>
      <c r="B12" s="83">
        <v>0</v>
      </c>
      <c r="C12" s="83">
        <v>0</v>
      </c>
      <c r="D12" s="83">
        <v>0</v>
      </c>
      <c r="E12" s="83">
        <v>0</v>
      </c>
      <c r="F12" s="83"/>
      <c r="G12" s="83"/>
      <c r="H12" s="86" t="s">
        <v>31</v>
      </c>
      <c r="I12" s="77"/>
      <c r="J12" s="81"/>
      <c r="K12" s="94"/>
    </row>
    <row r="13" spans="1:17" ht="22.5" customHeight="1" thickBot="1" x14ac:dyDescent="0.3">
      <c r="A13" s="82" t="s">
        <v>32</v>
      </c>
      <c r="B13" s="83">
        <v>500</v>
      </c>
      <c r="C13" s="83">
        <v>3000</v>
      </c>
      <c r="D13" s="83">
        <v>500</v>
      </c>
      <c r="E13" s="83">
        <v>500</v>
      </c>
      <c r="F13" s="83"/>
      <c r="G13" s="83"/>
      <c r="H13" s="86" t="s">
        <v>33</v>
      </c>
      <c r="I13" s="77"/>
      <c r="J13" s="81"/>
      <c r="K13" s="94"/>
    </row>
    <row r="14" spans="1:17" ht="16.5" thickTop="1" x14ac:dyDescent="0.25">
      <c r="A14" s="95" t="s">
        <v>153</v>
      </c>
      <c r="B14" s="96">
        <f t="shared" ref="B14" si="0">SUM(B3:B13)</f>
        <v>251612</v>
      </c>
      <c r="C14" s="96">
        <f>SUM(C3:C13)</f>
        <v>294944.25</v>
      </c>
      <c r="D14" s="96">
        <f>SUM(D3:D13)</f>
        <v>338000</v>
      </c>
      <c r="E14" s="96">
        <f>SUM(E3:E13)</f>
        <v>380000</v>
      </c>
      <c r="F14" s="96"/>
      <c r="G14" s="96"/>
      <c r="H14" s="86"/>
      <c r="I14" s="77"/>
      <c r="J14" s="163"/>
      <c r="K14" s="79"/>
    </row>
    <row r="15" spans="1:17" ht="15.75" x14ac:dyDescent="0.25">
      <c r="A15" s="97" t="s">
        <v>34</v>
      </c>
      <c r="B15" s="98"/>
      <c r="C15" s="98"/>
      <c r="D15" s="98"/>
      <c r="E15" s="98"/>
      <c r="F15" s="98"/>
      <c r="G15" s="98"/>
      <c r="H15" s="99"/>
      <c r="I15" s="77"/>
      <c r="J15" s="163"/>
      <c r="K15" s="79"/>
    </row>
    <row r="16" spans="1:17" ht="20.25" customHeight="1" x14ac:dyDescent="0.25">
      <c r="A16" s="125" t="s">
        <v>35</v>
      </c>
      <c r="B16" s="126">
        <f t="shared" ref="B16" si="1">SUM(B17:B21)</f>
        <v>81700</v>
      </c>
      <c r="C16" s="126">
        <f>SUM(C17:C21)</f>
        <v>124200</v>
      </c>
      <c r="D16" s="126">
        <f>SUM(D17:D21)</f>
        <v>137500</v>
      </c>
      <c r="E16" s="126">
        <f>SUM(E17:E21)</f>
        <v>152500</v>
      </c>
      <c r="F16" s="126"/>
      <c r="G16" s="126"/>
      <c r="H16" s="100"/>
      <c r="I16" s="77"/>
      <c r="J16" s="81"/>
      <c r="K16" s="79"/>
      <c r="N16" s="164"/>
      <c r="O16" s="164"/>
      <c r="P16" s="164"/>
      <c r="Q16" s="164"/>
    </row>
    <row r="17" spans="1:17" ht="22.5" customHeight="1" x14ac:dyDescent="0.25">
      <c r="A17" s="101" t="s">
        <v>36</v>
      </c>
      <c r="B17" s="87">
        <v>82000</v>
      </c>
      <c r="C17" s="103">
        <v>82000</v>
      </c>
      <c r="D17" s="103">
        <v>95000</v>
      </c>
      <c r="E17" s="103">
        <v>100000</v>
      </c>
      <c r="F17" s="103"/>
      <c r="G17" s="103"/>
      <c r="H17" s="86"/>
      <c r="I17" s="77"/>
      <c r="J17" s="81"/>
      <c r="K17" s="79"/>
      <c r="M17" s="37"/>
      <c r="N17" s="164"/>
      <c r="O17" s="164"/>
      <c r="P17" s="164"/>
      <c r="Q17" s="164"/>
    </row>
    <row r="18" spans="1:17" ht="23.25" customHeight="1" x14ac:dyDescent="0.25">
      <c r="A18" s="101" t="s">
        <v>39</v>
      </c>
      <c r="B18" s="87">
        <v>30000</v>
      </c>
      <c r="C18" s="103">
        <v>33000</v>
      </c>
      <c r="D18" s="103">
        <v>33000</v>
      </c>
      <c r="E18" s="103">
        <v>40000</v>
      </c>
      <c r="F18" s="103"/>
      <c r="G18" s="103"/>
      <c r="H18" s="86"/>
      <c r="I18" s="77"/>
      <c r="J18" s="81"/>
      <c r="K18" s="79"/>
      <c r="M18" s="37"/>
    </row>
    <row r="19" spans="1:17" ht="21" customHeight="1" x14ac:dyDescent="0.25">
      <c r="A19" s="101" t="s">
        <v>154</v>
      </c>
      <c r="B19" s="87">
        <v>-40000</v>
      </c>
      <c r="C19" s="103">
        <v>0</v>
      </c>
      <c r="D19" s="103">
        <v>0</v>
      </c>
      <c r="E19" s="103">
        <v>0</v>
      </c>
      <c r="F19" s="103"/>
      <c r="G19" s="103"/>
      <c r="H19" s="86"/>
      <c r="I19" s="77"/>
      <c r="J19" s="81"/>
      <c r="K19" s="79"/>
      <c r="M19" s="37"/>
    </row>
    <row r="20" spans="1:17" ht="18" customHeight="1" x14ac:dyDescent="0.25">
      <c r="A20" s="101" t="s">
        <v>155</v>
      </c>
      <c r="B20" s="87">
        <v>7200</v>
      </c>
      <c r="C20" s="87">
        <v>7200</v>
      </c>
      <c r="D20" s="87">
        <v>7000</v>
      </c>
      <c r="E20" s="87">
        <v>10000</v>
      </c>
      <c r="F20" s="87"/>
      <c r="G20" s="87"/>
      <c r="H20" s="86"/>
      <c r="I20" s="77"/>
      <c r="J20" s="81"/>
      <c r="K20" s="79"/>
      <c r="M20" s="73"/>
      <c r="N20" s="164"/>
      <c r="O20" s="164"/>
      <c r="P20" s="164"/>
      <c r="Q20" s="164"/>
    </row>
    <row r="21" spans="1:17" ht="18.75" customHeight="1" x14ac:dyDescent="0.25">
      <c r="A21" s="105" t="s">
        <v>41</v>
      </c>
      <c r="B21" s="87">
        <v>2500</v>
      </c>
      <c r="C21" s="87">
        <v>2000</v>
      </c>
      <c r="D21" s="87">
        <v>2500</v>
      </c>
      <c r="E21" s="87">
        <v>2500</v>
      </c>
      <c r="F21" s="87"/>
      <c r="G21" s="87"/>
      <c r="H21" s="86" t="s">
        <v>43</v>
      </c>
      <c r="I21" s="77"/>
      <c r="J21" s="92"/>
      <c r="K21" s="93"/>
      <c r="M21" s="74"/>
      <c r="N21" s="164"/>
      <c r="O21" s="164"/>
      <c r="P21" s="164"/>
      <c r="Q21" s="164"/>
    </row>
    <row r="22" spans="1:17" ht="15.75" x14ac:dyDescent="0.25">
      <c r="A22" s="125" t="s">
        <v>44</v>
      </c>
      <c r="B22" s="126">
        <f t="shared" ref="B22:E22" si="2">SUM(B23:B24)</f>
        <v>34300</v>
      </c>
      <c r="C22" s="126">
        <f t="shared" si="2"/>
        <v>35800</v>
      </c>
      <c r="D22" s="126">
        <f t="shared" si="2"/>
        <v>39800</v>
      </c>
      <c r="E22" s="126">
        <f t="shared" si="2"/>
        <v>39800</v>
      </c>
      <c r="F22" s="126"/>
      <c r="G22" s="126"/>
      <c r="H22" s="100"/>
      <c r="I22" s="77"/>
      <c r="J22" s="81"/>
      <c r="K22" s="79"/>
      <c r="M22" s="73"/>
      <c r="N22" s="164"/>
      <c r="O22" s="164"/>
      <c r="P22" s="164"/>
      <c r="Q22" s="164"/>
    </row>
    <row r="23" spans="1:17" ht="17.100000000000001" customHeight="1" x14ac:dyDescent="0.25">
      <c r="A23" s="101" t="s">
        <v>45</v>
      </c>
      <c r="B23" s="107">
        <v>33500</v>
      </c>
      <c r="C23" s="107">
        <v>35000</v>
      </c>
      <c r="D23" s="107">
        <v>39000</v>
      </c>
      <c r="E23" s="107">
        <v>39000</v>
      </c>
      <c r="F23" s="107"/>
      <c r="G23" s="107"/>
      <c r="H23" s="86" t="s">
        <v>47</v>
      </c>
      <c r="I23" s="77"/>
      <c r="J23" s="78"/>
      <c r="K23" s="79"/>
      <c r="M23" s="73"/>
      <c r="N23" s="164"/>
      <c r="O23" s="164"/>
      <c r="P23" s="164"/>
      <c r="Q23" s="164"/>
    </row>
    <row r="24" spans="1:17" ht="18.75" customHeight="1" x14ac:dyDescent="0.25">
      <c r="A24" s="101" t="s">
        <v>48</v>
      </c>
      <c r="B24" s="83">
        <v>800</v>
      </c>
      <c r="C24" s="83">
        <v>800</v>
      </c>
      <c r="D24" s="83">
        <v>800</v>
      </c>
      <c r="E24" s="83">
        <v>800</v>
      </c>
      <c r="F24" s="83"/>
      <c r="G24" s="83"/>
      <c r="H24" s="86" t="s">
        <v>156</v>
      </c>
      <c r="I24" s="77"/>
      <c r="J24" s="165"/>
      <c r="K24" s="79"/>
      <c r="M24" s="73"/>
      <c r="N24" s="73"/>
      <c r="O24" s="73"/>
      <c r="P24" s="73"/>
      <c r="Q24" s="73"/>
    </row>
    <row r="25" spans="1:17" ht="18" customHeight="1" x14ac:dyDescent="0.25">
      <c r="A25" s="125" t="s">
        <v>157</v>
      </c>
      <c r="B25" s="126">
        <v>1500</v>
      </c>
      <c r="C25" s="127">
        <v>1500</v>
      </c>
      <c r="D25" s="127">
        <v>1800</v>
      </c>
      <c r="E25" s="127">
        <v>1800</v>
      </c>
      <c r="F25" s="127"/>
      <c r="G25" s="127"/>
      <c r="H25" s="108" t="s">
        <v>158</v>
      </c>
      <c r="I25" s="77"/>
      <c r="J25" s="165"/>
      <c r="K25" s="79"/>
      <c r="M25" s="73"/>
      <c r="N25" s="73"/>
      <c r="O25" s="73"/>
      <c r="P25" s="73"/>
      <c r="Q25" s="73"/>
    </row>
    <row r="26" spans="1:17" ht="32.25" customHeight="1" x14ac:dyDescent="0.25">
      <c r="A26" s="146" t="s">
        <v>159</v>
      </c>
      <c r="B26" s="126">
        <f>SUM(B27:B31)</f>
        <v>9300</v>
      </c>
      <c r="C26" s="126">
        <f>SUM(C27:C31)</f>
        <v>6850</v>
      </c>
      <c r="D26" s="126">
        <f>SUM(D27:D31)</f>
        <v>10500</v>
      </c>
      <c r="E26" s="126">
        <f>SUM(E27:E31)</f>
        <v>11500</v>
      </c>
      <c r="F26" s="126"/>
      <c r="G26" s="126"/>
      <c r="H26" s="100" t="s">
        <v>160</v>
      </c>
      <c r="I26" s="77"/>
      <c r="J26" s="81"/>
      <c r="K26" s="79"/>
      <c r="O26" s="39"/>
    </row>
    <row r="27" spans="1:17" ht="21.75" customHeight="1" x14ac:dyDescent="0.25">
      <c r="A27" s="101" t="s">
        <v>54</v>
      </c>
      <c r="B27" s="87">
        <v>500</v>
      </c>
      <c r="C27" s="87">
        <v>550</v>
      </c>
      <c r="D27" s="87">
        <v>2000</v>
      </c>
      <c r="E27" s="87">
        <v>2000</v>
      </c>
      <c r="F27" s="87"/>
      <c r="G27" s="87"/>
      <c r="H27" s="86" t="s">
        <v>161</v>
      </c>
      <c r="I27" s="77"/>
      <c r="J27" s="81"/>
      <c r="K27" s="79"/>
    </row>
    <row r="28" spans="1:17" ht="18" customHeight="1" x14ac:dyDescent="0.25">
      <c r="A28" s="101" t="s">
        <v>56</v>
      </c>
      <c r="B28" s="87">
        <v>800</v>
      </c>
      <c r="C28" s="87">
        <v>800</v>
      </c>
      <c r="D28" s="87">
        <v>1500</v>
      </c>
      <c r="E28" s="87">
        <v>1500</v>
      </c>
      <c r="F28" s="87"/>
      <c r="G28" s="87"/>
      <c r="H28" s="86" t="s">
        <v>57</v>
      </c>
      <c r="I28" s="77"/>
      <c r="J28" s="81"/>
      <c r="K28" s="79"/>
    </row>
    <row r="29" spans="1:17" ht="18.75" customHeight="1" x14ac:dyDescent="0.25">
      <c r="A29" s="101" t="s">
        <v>58</v>
      </c>
      <c r="B29" s="87">
        <v>2000</v>
      </c>
      <c r="C29" s="87">
        <v>1000</v>
      </c>
      <c r="D29" s="87">
        <v>1000</v>
      </c>
      <c r="E29" s="87">
        <v>1000</v>
      </c>
      <c r="F29" s="87"/>
      <c r="G29" s="87"/>
      <c r="H29" s="86" t="s">
        <v>162</v>
      </c>
      <c r="I29" s="77"/>
      <c r="J29" s="81"/>
      <c r="K29" s="79"/>
    </row>
    <row r="30" spans="1:17" ht="20.25" customHeight="1" x14ac:dyDescent="0.25">
      <c r="A30" s="101" t="s">
        <v>60</v>
      </c>
      <c r="B30" s="87">
        <v>5000</v>
      </c>
      <c r="C30" s="87">
        <v>3500</v>
      </c>
      <c r="D30" s="87">
        <v>5000</v>
      </c>
      <c r="E30" s="87">
        <v>5000</v>
      </c>
      <c r="F30" s="87"/>
      <c r="G30" s="87"/>
      <c r="H30" s="86" t="s">
        <v>163</v>
      </c>
      <c r="I30" s="77"/>
      <c r="J30" s="81"/>
      <c r="K30" s="79"/>
    </row>
    <row r="31" spans="1:17" ht="19.5" customHeight="1" x14ac:dyDescent="0.25">
      <c r="A31" s="101" t="s">
        <v>62</v>
      </c>
      <c r="B31" s="87">
        <v>1000</v>
      </c>
      <c r="C31" s="87">
        <v>1000</v>
      </c>
      <c r="D31" s="87">
        <v>1000</v>
      </c>
      <c r="E31" s="87">
        <v>2000</v>
      </c>
      <c r="F31" s="87"/>
      <c r="G31" s="87"/>
      <c r="H31" s="86" t="s">
        <v>164</v>
      </c>
      <c r="I31" s="77"/>
      <c r="J31" s="81"/>
      <c r="K31" s="79"/>
    </row>
    <row r="32" spans="1:17" ht="17.25" customHeight="1" x14ac:dyDescent="0.25">
      <c r="A32" s="125" t="s">
        <v>165</v>
      </c>
      <c r="B32" s="126">
        <f t="shared" ref="B32" si="3">SUM(B33:B35)</f>
        <v>29500</v>
      </c>
      <c r="C32" s="128">
        <f>SUM(C33:C35)</f>
        <v>29500</v>
      </c>
      <c r="D32" s="128">
        <f>SUM(D33:D35)</f>
        <v>34500</v>
      </c>
      <c r="E32" s="128">
        <f>SUM(E33:E38)</f>
        <v>77500</v>
      </c>
      <c r="F32" s="128"/>
      <c r="G32" s="128"/>
      <c r="H32" s="110"/>
      <c r="I32" s="77"/>
      <c r="J32" s="81"/>
      <c r="K32" s="79"/>
    </row>
    <row r="33" spans="1:11" ht="20.25" customHeight="1" x14ac:dyDescent="0.25">
      <c r="A33" s="101" t="s">
        <v>65</v>
      </c>
      <c r="B33" s="83">
        <v>20000</v>
      </c>
      <c r="C33" s="83">
        <v>20000</v>
      </c>
      <c r="D33" s="83">
        <v>25000</v>
      </c>
      <c r="E33" s="83">
        <v>30000</v>
      </c>
      <c r="F33" s="83"/>
      <c r="G33" s="83"/>
      <c r="H33" s="86" t="s">
        <v>166</v>
      </c>
      <c r="I33" s="77"/>
      <c r="J33" s="81"/>
      <c r="K33" s="79"/>
    </row>
    <row r="34" spans="1:11" ht="14.85" customHeight="1" x14ac:dyDescent="0.25">
      <c r="A34" s="101" t="s">
        <v>167</v>
      </c>
      <c r="B34" s="83">
        <v>2500</v>
      </c>
      <c r="C34" s="83">
        <v>2500</v>
      </c>
      <c r="D34" s="83">
        <v>2500</v>
      </c>
      <c r="E34" s="83">
        <v>2500</v>
      </c>
      <c r="F34" s="83"/>
      <c r="G34" s="83"/>
      <c r="H34" s="86" t="s">
        <v>69</v>
      </c>
      <c r="I34" s="77"/>
      <c r="J34" s="81"/>
      <c r="K34" s="79"/>
    </row>
    <row r="35" spans="1:11" ht="15" customHeight="1" x14ac:dyDescent="0.25">
      <c r="A35" s="101" t="s">
        <v>70</v>
      </c>
      <c r="B35" s="83">
        <v>7000</v>
      </c>
      <c r="C35" s="83">
        <v>7000</v>
      </c>
      <c r="D35" s="83">
        <v>7000</v>
      </c>
      <c r="E35" s="83">
        <v>7000</v>
      </c>
      <c r="F35" s="83"/>
      <c r="G35" s="83"/>
      <c r="H35" s="86" t="s">
        <v>71</v>
      </c>
      <c r="I35" s="77"/>
      <c r="J35" s="81"/>
      <c r="K35" s="79"/>
    </row>
    <row r="36" spans="1:11" ht="22.35" customHeight="1" x14ac:dyDescent="0.25">
      <c r="A36" s="101" t="s">
        <v>199</v>
      </c>
      <c r="B36" s="83">
        <v>16000</v>
      </c>
      <c r="C36" s="83">
        <v>10000</v>
      </c>
      <c r="D36" s="83">
        <v>20000</v>
      </c>
      <c r="E36" s="83">
        <v>11000</v>
      </c>
      <c r="F36" s="83"/>
      <c r="G36" s="83"/>
      <c r="H36" s="86" t="s">
        <v>105</v>
      </c>
      <c r="I36" s="117"/>
      <c r="J36" s="81"/>
      <c r="K36" s="79"/>
    </row>
    <row r="37" spans="1:11" ht="22.35" customHeight="1" x14ac:dyDescent="0.25">
      <c r="A37" s="101" t="s">
        <v>200</v>
      </c>
      <c r="B37" s="83"/>
      <c r="C37" s="83"/>
      <c r="D37" s="83"/>
      <c r="E37" s="83">
        <v>7000</v>
      </c>
      <c r="F37" s="83"/>
      <c r="G37" s="83"/>
      <c r="H37" s="86"/>
      <c r="I37" s="149"/>
      <c r="J37" s="81"/>
      <c r="K37" s="79"/>
    </row>
    <row r="38" spans="1:11" ht="22.35" customHeight="1" x14ac:dyDescent="0.25">
      <c r="A38" s="101" t="s">
        <v>201</v>
      </c>
      <c r="B38" s="83"/>
      <c r="C38" s="83"/>
      <c r="D38" s="83"/>
      <c r="E38" s="83">
        <v>20000</v>
      </c>
      <c r="F38" s="83"/>
      <c r="G38" s="83"/>
      <c r="H38" s="86"/>
      <c r="I38" s="149"/>
      <c r="J38" s="81"/>
      <c r="K38" s="79"/>
    </row>
    <row r="39" spans="1:11" ht="31.5" x14ac:dyDescent="0.25">
      <c r="A39" s="146" t="s">
        <v>168</v>
      </c>
      <c r="B39" s="126">
        <f>SUM(B40:B44)</f>
        <v>22500</v>
      </c>
      <c r="C39" s="126">
        <f>SUM(C40:C44)</f>
        <v>28500</v>
      </c>
      <c r="D39" s="126">
        <f>SUM(D40:D44)</f>
        <v>30000</v>
      </c>
      <c r="E39" s="126">
        <f>SUM(E40:E44)</f>
        <v>30000</v>
      </c>
      <c r="F39" s="126"/>
      <c r="G39" s="126"/>
      <c r="H39" s="100"/>
      <c r="I39" s="77"/>
      <c r="J39" s="81"/>
      <c r="K39" s="79"/>
    </row>
    <row r="40" spans="1:11" ht="21.75" customHeight="1" x14ac:dyDescent="0.25">
      <c r="A40" s="101" t="s">
        <v>73</v>
      </c>
      <c r="B40" s="83">
        <v>5000</v>
      </c>
      <c r="C40" s="83">
        <v>6000</v>
      </c>
      <c r="D40" s="83">
        <v>6000</v>
      </c>
      <c r="E40" s="83">
        <v>6000</v>
      </c>
      <c r="F40" s="83"/>
      <c r="G40" s="83"/>
      <c r="H40" s="86" t="s">
        <v>169</v>
      </c>
      <c r="I40" s="77"/>
      <c r="J40" s="81"/>
      <c r="K40" s="79"/>
    </row>
    <row r="41" spans="1:11" ht="15.75" customHeight="1" x14ac:dyDescent="0.25">
      <c r="A41" s="101" t="s">
        <v>75</v>
      </c>
      <c r="B41" s="112">
        <v>7000</v>
      </c>
      <c r="C41" s="112">
        <v>4000</v>
      </c>
      <c r="D41" s="112">
        <v>5500</v>
      </c>
      <c r="E41" s="112">
        <v>5500</v>
      </c>
      <c r="F41" s="112"/>
      <c r="G41" s="112"/>
      <c r="H41" s="86" t="s">
        <v>170</v>
      </c>
      <c r="I41" s="77"/>
      <c r="J41" s="81"/>
      <c r="K41" s="79"/>
    </row>
    <row r="42" spans="1:11" ht="15.75" customHeight="1" x14ac:dyDescent="0.25">
      <c r="A42" s="101" t="s">
        <v>77</v>
      </c>
      <c r="B42" s="83">
        <v>2500</v>
      </c>
      <c r="C42" s="83">
        <v>2000</v>
      </c>
      <c r="D42" s="83">
        <v>2000</v>
      </c>
      <c r="E42" s="83">
        <v>2000</v>
      </c>
      <c r="F42" s="83"/>
      <c r="G42" s="83"/>
      <c r="H42" s="86" t="s">
        <v>78</v>
      </c>
      <c r="I42" s="77"/>
      <c r="J42" s="81"/>
      <c r="K42" s="79"/>
    </row>
    <row r="43" spans="1:11" ht="15" customHeight="1" x14ac:dyDescent="0.25">
      <c r="A43" s="101" t="s">
        <v>79</v>
      </c>
      <c r="B43" s="83">
        <v>3000</v>
      </c>
      <c r="C43" s="83">
        <v>2500</v>
      </c>
      <c r="D43" s="83">
        <v>2500</v>
      </c>
      <c r="E43" s="83">
        <v>2500</v>
      </c>
      <c r="F43" s="83"/>
      <c r="G43" s="83"/>
      <c r="H43" s="86" t="s">
        <v>81</v>
      </c>
      <c r="I43" s="77"/>
      <c r="J43" s="81"/>
      <c r="K43" s="79"/>
    </row>
    <row r="44" spans="1:11" ht="15.75" customHeight="1" x14ac:dyDescent="0.25">
      <c r="A44" s="101" t="s">
        <v>171</v>
      </c>
      <c r="B44" s="83">
        <v>5000</v>
      </c>
      <c r="C44" s="83">
        <v>14000</v>
      </c>
      <c r="D44" s="83">
        <v>14000</v>
      </c>
      <c r="E44" s="83">
        <v>14000</v>
      </c>
      <c r="F44" s="83"/>
      <c r="G44" s="83"/>
      <c r="H44" s="86" t="s">
        <v>172</v>
      </c>
      <c r="I44" s="77"/>
      <c r="J44" s="81"/>
      <c r="K44" s="79"/>
    </row>
    <row r="45" spans="1:11" ht="19.5" customHeight="1" x14ac:dyDescent="0.25">
      <c r="A45" s="125" t="s">
        <v>173</v>
      </c>
      <c r="B45" s="126">
        <f>SUM(B46:B47)</f>
        <v>9500</v>
      </c>
      <c r="C45" s="126">
        <f t="shared" ref="C45:D45" si="4">SUM(C46:C47)</f>
        <v>9500</v>
      </c>
      <c r="D45" s="126">
        <f t="shared" si="4"/>
        <v>9500</v>
      </c>
      <c r="E45" s="126">
        <f>SUM(E46:E47)</f>
        <v>10000</v>
      </c>
      <c r="F45" s="126"/>
      <c r="G45" s="126"/>
      <c r="H45" s="110" t="s">
        <v>85</v>
      </c>
      <c r="I45" s="77"/>
      <c r="J45" s="81"/>
      <c r="K45" s="79"/>
    </row>
    <row r="46" spans="1:11" ht="15.75" x14ac:dyDescent="0.25">
      <c r="A46" s="101" t="s">
        <v>174</v>
      </c>
      <c r="B46" s="83">
        <v>6000</v>
      </c>
      <c r="C46" s="113">
        <v>6000</v>
      </c>
      <c r="D46" s="113">
        <v>6000</v>
      </c>
      <c r="E46" s="113">
        <v>6000</v>
      </c>
      <c r="F46" s="113"/>
      <c r="G46" s="113"/>
      <c r="H46" s="114" t="s">
        <v>175</v>
      </c>
      <c r="I46" s="77"/>
      <c r="J46" s="81"/>
      <c r="K46" s="79"/>
    </row>
    <row r="47" spans="1:11" ht="15.75" x14ac:dyDescent="0.25">
      <c r="A47" s="101" t="s">
        <v>176</v>
      </c>
      <c r="B47" s="83">
        <v>3500</v>
      </c>
      <c r="C47" s="113">
        <v>3500</v>
      </c>
      <c r="D47" s="113">
        <v>3500</v>
      </c>
      <c r="E47" s="113">
        <v>4000</v>
      </c>
      <c r="F47" s="113"/>
      <c r="G47" s="113"/>
      <c r="H47" s="114" t="s">
        <v>175</v>
      </c>
      <c r="I47" s="77"/>
      <c r="J47" s="81"/>
      <c r="K47" s="79"/>
    </row>
    <row r="48" spans="1:11" ht="31.5" x14ac:dyDescent="0.25">
      <c r="A48" s="146" t="s">
        <v>177</v>
      </c>
      <c r="B48" s="127">
        <f t="shared" ref="B48" si="5">SUM(B49:B54)</f>
        <v>6550</v>
      </c>
      <c r="C48" s="127">
        <f>SUM(C49:C54)</f>
        <v>6050</v>
      </c>
      <c r="D48" s="127">
        <f>SUM(D49:D54)</f>
        <v>7800</v>
      </c>
      <c r="E48" s="127">
        <f>SUM(E49:E54)</f>
        <v>10300</v>
      </c>
      <c r="F48" s="127"/>
      <c r="G48" s="127"/>
      <c r="H48" s="115"/>
      <c r="I48" s="77"/>
      <c r="J48" s="81"/>
      <c r="K48" s="79"/>
    </row>
    <row r="49" spans="1:15" ht="21.75" customHeight="1" x14ac:dyDescent="0.25">
      <c r="A49" s="101" t="s">
        <v>87</v>
      </c>
      <c r="B49" s="83">
        <v>1000</v>
      </c>
      <c r="C49" s="83">
        <v>750</v>
      </c>
      <c r="D49" s="83">
        <v>2000</v>
      </c>
      <c r="E49" s="83">
        <v>2000</v>
      </c>
      <c r="F49" s="83"/>
      <c r="G49" s="83"/>
      <c r="H49" s="86" t="s">
        <v>178</v>
      </c>
      <c r="I49" s="77"/>
      <c r="J49" s="81"/>
      <c r="K49" s="79"/>
    </row>
    <row r="50" spans="1:15" ht="20.25" customHeight="1" x14ac:dyDescent="0.25">
      <c r="A50" s="101" t="s">
        <v>89</v>
      </c>
      <c r="B50" s="83">
        <v>100</v>
      </c>
      <c r="C50" s="83">
        <v>100</v>
      </c>
      <c r="D50" s="83">
        <v>300</v>
      </c>
      <c r="E50" s="83">
        <v>300</v>
      </c>
      <c r="F50" s="83"/>
      <c r="G50" s="83"/>
      <c r="H50" s="86" t="s">
        <v>179</v>
      </c>
      <c r="I50" s="77"/>
      <c r="J50" s="81"/>
      <c r="K50" s="79"/>
    </row>
    <row r="51" spans="1:15" ht="18" customHeight="1" x14ac:dyDescent="0.25">
      <c r="A51" s="101" t="s">
        <v>93</v>
      </c>
      <c r="B51" s="83">
        <v>2000</v>
      </c>
      <c r="C51" s="83">
        <v>1800</v>
      </c>
      <c r="D51" s="83">
        <v>2000</v>
      </c>
      <c r="E51" s="83">
        <v>4000</v>
      </c>
      <c r="F51" s="83"/>
      <c r="G51" s="83"/>
      <c r="H51" s="86" t="s">
        <v>180</v>
      </c>
      <c r="I51" s="77"/>
      <c r="J51" s="81"/>
      <c r="K51" s="79"/>
    </row>
    <row r="52" spans="1:15" ht="19.350000000000001" customHeight="1" x14ac:dyDescent="0.25">
      <c r="A52" s="101" t="s">
        <v>95</v>
      </c>
      <c r="B52" s="83">
        <v>1500</v>
      </c>
      <c r="C52" s="83">
        <v>1500</v>
      </c>
      <c r="D52" s="83">
        <v>1500</v>
      </c>
      <c r="E52" s="83">
        <v>1500</v>
      </c>
      <c r="F52" s="83"/>
      <c r="G52" s="83"/>
      <c r="H52" s="86" t="s">
        <v>181</v>
      </c>
      <c r="I52" s="77"/>
      <c r="J52" s="81"/>
      <c r="K52" s="79"/>
    </row>
    <row r="53" spans="1:15" ht="20.25" customHeight="1" x14ac:dyDescent="0.25">
      <c r="A53" s="101" t="s">
        <v>97</v>
      </c>
      <c r="B53" s="83">
        <v>1500</v>
      </c>
      <c r="C53" s="83">
        <v>1500</v>
      </c>
      <c r="D53" s="83">
        <v>1500</v>
      </c>
      <c r="E53" s="83">
        <v>1500</v>
      </c>
      <c r="F53" s="83"/>
      <c r="G53" s="83"/>
      <c r="H53" s="86" t="s">
        <v>182</v>
      </c>
      <c r="I53" s="77"/>
      <c r="J53" s="81"/>
      <c r="K53" s="79"/>
    </row>
    <row r="54" spans="1:15" ht="18" customHeight="1" x14ac:dyDescent="0.25">
      <c r="A54" s="101" t="s">
        <v>100</v>
      </c>
      <c r="B54" s="83">
        <v>450</v>
      </c>
      <c r="C54" s="83">
        <v>400</v>
      </c>
      <c r="D54" s="83">
        <v>500</v>
      </c>
      <c r="E54" s="83">
        <v>1000</v>
      </c>
      <c r="F54" s="83"/>
      <c r="G54" s="83"/>
      <c r="H54" s="86" t="s">
        <v>101</v>
      </c>
      <c r="I54" s="77"/>
      <c r="J54" s="81"/>
      <c r="K54" s="79"/>
    </row>
    <row r="55" spans="1:15" ht="15.75" x14ac:dyDescent="0.25">
      <c r="A55" s="125" t="s">
        <v>183</v>
      </c>
      <c r="B55" s="126">
        <f ca="1">SUM(B36:B57)</f>
        <v>1594716500</v>
      </c>
      <c r="C55" s="126">
        <f ca="1">SUM(C36:C57)</f>
        <v>1671710500</v>
      </c>
      <c r="D55" s="126">
        <f ca="1">SUM(D36:D57)</f>
        <v>1925820500</v>
      </c>
      <c r="E55" s="126">
        <f>SUM(E56:E58)</f>
        <v>1000</v>
      </c>
      <c r="F55" s="126"/>
      <c r="G55" s="126"/>
      <c r="H55" s="115"/>
      <c r="I55" s="77"/>
      <c r="J55" s="81"/>
      <c r="K55" s="79"/>
    </row>
    <row r="56" spans="1:15" ht="20.25" customHeight="1" x14ac:dyDescent="0.25">
      <c r="A56" s="101" t="s">
        <v>106</v>
      </c>
      <c r="B56" s="116"/>
      <c r="C56" s="116"/>
      <c r="D56" s="116"/>
      <c r="E56" s="83">
        <v>500</v>
      </c>
      <c r="F56" s="83"/>
      <c r="G56" s="83"/>
      <c r="H56" s="86" t="s">
        <v>107</v>
      </c>
      <c r="I56" s="77"/>
      <c r="J56" s="81"/>
      <c r="K56" s="79"/>
    </row>
    <row r="57" spans="1:15" ht="15" customHeight="1" x14ac:dyDescent="0.25">
      <c r="A57" s="101" t="s">
        <v>108</v>
      </c>
      <c r="B57" s="83">
        <v>10000</v>
      </c>
      <c r="C57" s="83">
        <v>10000</v>
      </c>
      <c r="D57" s="83">
        <v>10000</v>
      </c>
      <c r="E57" s="83">
        <v>0</v>
      </c>
      <c r="F57" s="83"/>
      <c r="G57" s="83"/>
      <c r="H57" s="86" t="s">
        <v>109</v>
      </c>
      <c r="I57" s="77"/>
      <c r="J57" s="81"/>
      <c r="K57" s="79"/>
    </row>
    <row r="58" spans="1:15" ht="12.75" customHeight="1" x14ac:dyDescent="0.25">
      <c r="A58" s="101" t="s">
        <v>185</v>
      </c>
      <c r="B58" s="83">
        <v>0</v>
      </c>
      <c r="C58" s="83">
        <v>500</v>
      </c>
      <c r="D58" s="83">
        <v>500</v>
      </c>
      <c r="E58" s="83">
        <v>500</v>
      </c>
      <c r="F58" s="83"/>
      <c r="G58" s="83"/>
      <c r="H58" s="86" t="s">
        <v>186</v>
      </c>
      <c r="I58" s="77"/>
      <c r="J58" s="81"/>
      <c r="K58" s="79"/>
      <c r="O58" s="39"/>
    </row>
    <row r="59" spans="1:15" ht="15.75" x14ac:dyDescent="0.25">
      <c r="A59" s="125" t="s">
        <v>187</v>
      </c>
      <c r="B59" s="126">
        <f>SUM(B60:B60)</f>
        <v>300</v>
      </c>
      <c r="C59" s="126">
        <f>SUM(C60:C60)</f>
        <v>300</v>
      </c>
      <c r="D59" s="126">
        <f>SUM(D60:D60)</f>
        <v>600</v>
      </c>
      <c r="E59" s="126">
        <f>SUM(E60:E60)</f>
        <v>600</v>
      </c>
      <c r="F59" s="126"/>
      <c r="G59" s="126"/>
      <c r="H59" s="110"/>
      <c r="I59" s="77"/>
      <c r="J59" s="118"/>
      <c r="K59" s="79"/>
    </row>
    <row r="60" spans="1:15" ht="15" customHeight="1" x14ac:dyDescent="0.25">
      <c r="A60" s="101" t="s">
        <v>188</v>
      </c>
      <c r="B60" s="83">
        <v>300</v>
      </c>
      <c r="C60" s="83">
        <v>300</v>
      </c>
      <c r="D60" s="83">
        <v>600</v>
      </c>
      <c r="E60" s="83">
        <v>600</v>
      </c>
      <c r="F60" s="83"/>
      <c r="G60" s="83"/>
      <c r="H60" s="86" t="s">
        <v>189</v>
      </c>
      <c r="I60" s="77"/>
      <c r="J60" s="81"/>
      <c r="K60" s="79"/>
    </row>
    <row r="61" spans="1:15" ht="15.75" x14ac:dyDescent="0.25">
      <c r="A61" s="125" t="s">
        <v>190</v>
      </c>
      <c r="B61" s="126">
        <f t="shared" ref="B61" si="6">SUM(B62:B63)</f>
        <v>16400</v>
      </c>
      <c r="C61" s="126">
        <f>SUM(C62:C63)</f>
        <v>16400</v>
      </c>
      <c r="D61" s="126">
        <f>SUM(D62:D63)</f>
        <v>16400</v>
      </c>
      <c r="E61" s="126">
        <f>SUM(E62:E63)</f>
        <v>16400</v>
      </c>
      <c r="F61" s="126"/>
      <c r="G61" s="126"/>
      <c r="H61" s="110"/>
      <c r="I61" s="77"/>
      <c r="J61" s="81"/>
      <c r="K61" s="79"/>
    </row>
    <row r="62" spans="1:15" ht="13.5" customHeight="1" x14ac:dyDescent="0.25">
      <c r="A62" s="101" t="s">
        <v>116</v>
      </c>
      <c r="B62" s="83">
        <v>13000</v>
      </c>
      <c r="C62" s="83">
        <v>13000</v>
      </c>
      <c r="D62" s="83">
        <v>13000</v>
      </c>
      <c r="E62" s="83">
        <v>13000</v>
      </c>
      <c r="F62" s="83"/>
      <c r="G62" s="83"/>
      <c r="H62" s="86" t="s">
        <v>191</v>
      </c>
      <c r="I62" s="77"/>
      <c r="J62" s="81"/>
      <c r="K62" s="79"/>
    </row>
    <row r="63" spans="1:15" ht="15" customHeight="1" x14ac:dyDescent="0.25">
      <c r="A63" s="101" t="s">
        <v>119</v>
      </c>
      <c r="B63" s="83">
        <v>3400</v>
      </c>
      <c r="C63" s="83">
        <v>3400</v>
      </c>
      <c r="D63" s="83">
        <v>3400</v>
      </c>
      <c r="E63" s="83">
        <v>3400</v>
      </c>
      <c r="F63" s="83"/>
      <c r="G63" s="83"/>
      <c r="H63" s="86" t="s">
        <v>120</v>
      </c>
      <c r="I63" s="77"/>
      <c r="J63" s="81"/>
      <c r="K63" s="79"/>
    </row>
    <row r="64" spans="1:15" ht="15.75" x14ac:dyDescent="0.25">
      <c r="A64" s="125" t="s">
        <v>192</v>
      </c>
      <c r="B64" s="126">
        <f>SUM(B65:B70)</f>
        <v>16350</v>
      </c>
      <c r="C64" s="126">
        <f>SUM(C65:C70)</f>
        <v>15700</v>
      </c>
      <c r="D64" s="126">
        <f>SUM(D65:D70)</f>
        <v>15700</v>
      </c>
      <c r="E64" s="126">
        <f>SUM(E65:E70)</f>
        <v>28000</v>
      </c>
      <c r="F64" s="126"/>
      <c r="G64" s="126"/>
      <c r="H64" s="110"/>
      <c r="I64" s="77"/>
      <c r="J64" s="81"/>
      <c r="K64" s="79"/>
    </row>
    <row r="65" spans="1:13" ht="15" customHeight="1" x14ac:dyDescent="0.25">
      <c r="A65" s="101" t="s">
        <v>125</v>
      </c>
      <c r="B65" s="83">
        <v>1500</v>
      </c>
      <c r="C65" s="83">
        <v>1500</v>
      </c>
      <c r="D65" s="83">
        <v>1500</v>
      </c>
      <c r="E65" s="83">
        <v>5000</v>
      </c>
      <c r="F65" s="83"/>
      <c r="G65" s="83"/>
      <c r="H65" s="86" t="s">
        <v>193</v>
      </c>
      <c r="I65" s="77"/>
      <c r="J65" s="81"/>
      <c r="K65" s="79"/>
    </row>
    <row r="66" spans="1:13" ht="15" customHeight="1" x14ac:dyDescent="0.25">
      <c r="A66" s="101" t="s">
        <v>127</v>
      </c>
      <c r="B66" s="83">
        <v>1000</v>
      </c>
      <c r="C66" s="83">
        <v>1000</v>
      </c>
      <c r="D66" s="83">
        <v>1000</v>
      </c>
      <c r="E66" s="83">
        <v>7000</v>
      </c>
      <c r="F66" s="83"/>
      <c r="G66" s="83"/>
      <c r="H66" s="86" t="s">
        <v>128</v>
      </c>
      <c r="I66" s="77"/>
      <c r="J66" s="81"/>
      <c r="K66" s="79"/>
    </row>
    <row r="67" spans="1:13" ht="17.25" customHeight="1" x14ac:dyDescent="0.25">
      <c r="A67" s="101" t="s">
        <v>129</v>
      </c>
      <c r="B67" s="83">
        <v>5600</v>
      </c>
      <c r="C67" s="83">
        <v>5200</v>
      </c>
      <c r="D67" s="83">
        <v>5200</v>
      </c>
      <c r="E67" s="83">
        <v>7000</v>
      </c>
      <c r="F67" s="83"/>
      <c r="G67" s="83"/>
      <c r="H67" s="86" t="s">
        <v>130</v>
      </c>
      <c r="I67" s="77"/>
      <c r="J67" s="81"/>
      <c r="K67" s="79"/>
    </row>
    <row r="68" spans="1:13" ht="15.75" customHeight="1" x14ac:dyDescent="0.25">
      <c r="A68" s="119" t="s">
        <v>131</v>
      </c>
      <c r="B68" s="87">
        <v>7000</v>
      </c>
      <c r="C68" s="87">
        <v>7000</v>
      </c>
      <c r="D68" s="87">
        <v>7000</v>
      </c>
      <c r="E68" s="87">
        <v>8000</v>
      </c>
      <c r="F68" s="87"/>
      <c r="G68" s="87"/>
      <c r="H68" s="86" t="s">
        <v>194</v>
      </c>
      <c r="I68" s="77"/>
      <c r="J68" s="81"/>
      <c r="K68" s="79"/>
    </row>
    <row r="69" spans="1:13" ht="12.75" customHeight="1" x14ac:dyDescent="0.25">
      <c r="A69" s="119" t="s">
        <v>134</v>
      </c>
      <c r="B69" s="87">
        <v>500</v>
      </c>
      <c r="C69" s="87">
        <v>500</v>
      </c>
      <c r="D69" s="87">
        <v>500</v>
      </c>
      <c r="E69" s="87">
        <v>500</v>
      </c>
      <c r="F69" s="87"/>
      <c r="G69" s="87"/>
      <c r="H69" s="86" t="s">
        <v>136</v>
      </c>
      <c r="I69" s="77"/>
      <c r="J69" s="81"/>
      <c r="K69" s="79"/>
    </row>
    <row r="70" spans="1:13" ht="12.75" customHeight="1" x14ac:dyDescent="0.25">
      <c r="A70" s="101" t="s">
        <v>195</v>
      </c>
      <c r="B70" s="87">
        <v>750</v>
      </c>
      <c r="C70" s="87">
        <v>500</v>
      </c>
      <c r="D70" s="87">
        <v>500</v>
      </c>
      <c r="E70" s="87">
        <v>500</v>
      </c>
      <c r="F70" s="87"/>
      <c r="G70" s="87"/>
      <c r="H70" s="86" t="s">
        <v>196</v>
      </c>
      <c r="I70" s="77"/>
      <c r="J70" s="81"/>
      <c r="K70" s="79"/>
    </row>
    <row r="71" spans="1:13" s="138" customFormat="1" ht="15.75" x14ac:dyDescent="0.25">
      <c r="A71" s="131" t="s">
        <v>139</v>
      </c>
      <c r="B71" s="132">
        <f t="shared" ref="B71:E71" ca="1" si="7">SUM(B16+B22+B25+B26+B32+B39+B45+B48+B55+B59+B61+B64)</f>
        <v>1594944400</v>
      </c>
      <c r="C71" s="132">
        <f t="shared" ca="1" si="7"/>
        <v>1671984800</v>
      </c>
      <c r="D71" s="132">
        <f t="shared" ca="1" si="7"/>
        <v>1926124600</v>
      </c>
      <c r="E71" s="132">
        <f t="shared" si="7"/>
        <v>379400</v>
      </c>
      <c r="F71" s="132"/>
      <c r="G71" s="132"/>
      <c r="H71" s="133"/>
      <c r="I71" s="134"/>
      <c r="J71" s="135"/>
      <c r="K71" s="136"/>
      <c r="L71" s="137"/>
      <c r="M71" s="137"/>
    </row>
    <row r="72" spans="1:13" s="57" customFormat="1" ht="21.75" customHeight="1" x14ac:dyDescent="0.25">
      <c r="A72" s="129" t="s">
        <v>140</v>
      </c>
      <c r="B72" s="130">
        <f t="shared" ref="B72:E72" ca="1" si="8">B14-B71</f>
        <v>-1594692788</v>
      </c>
      <c r="C72" s="130">
        <f t="shared" ca="1" si="8"/>
        <v>-1671689855.75</v>
      </c>
      <c r="D72" s="130">
        <f t="shared" ca="1" si="8"/>
        <v>-1925786600</v>
      </c>
      <c r="E72" s="130">
        <f t="shared" si="8"/>
        <v>600</v>
      </c>
      <c r="F72" s="130"/>
      <c r="G72" s="130"/>
      <c r="H72" s="120" t="s">
        <v>197</v>
      </c>
      <c r="I72" s="77"/>
      <c r="J72" s="81"/>
      <c r="K72" s="79"/>
      <c r="L72"/>
      <c r="M72"/>
    </row>
    <row r="73" spans="1:13" ht="116.25" customHeight="1" x14ac:dyDescent="0.25">
      <c r="A73" s="121" t="s">
        <v>198</v>
      </c>
      <c r="B73" s="140"/>
      <c r="C73" s="140"/>
      <c r="D73" s="122"/>
      <c r="E73" s="122"/>
      <c r="F73" s="122"/>
      <c r="G73" s="122"/>
      <c r="H73" s="122"/>
      <c r="I73" s="123"/>
      <c r="J73" s="82"/>
      <c r="K73" s="124"/>
    </row>
    <row r="74" spans="1:13" ht="15" customHeight="1" x14ac:dyDescent="0.25">
      <c r="A74" s="58"/>
      <c r="B74" s="58"/>
      <c r="C74" s="58"/>
      <c r="D74" s="58"/>
      <c r="E74" s="58"/>
      <c r="F74" s="58"/>
      <c r="G74" s="58"/>
      <c r="H74" s="58"/>
    </row>
    <row r="75" spans="1:13" ht="29.25" customHeight="1" x14ac:dyDescent="0.25">
      <c r="A75" s="75"/>
      <c r="B75" s="60"/>
      <c r="C75" s="60"/>
      <c r="D75" s="60"/>
      <c r="E75" s="60"/>
      <c r="F75" s="60"/>
      <c r="G75" s="60"/>
      <c r="H75" s="63"/>
    </row>
    <row r="76" spans="1:13" ht="15" x14ac:dyDescent="0.25">
      <c r="A76" s="61"/>
      <c r="B76" s="61"/>
      <c r="C76" s="61"/>
      <c r="D76" s="61"/>
      <c r="E76" s="61"/>
      <c r="F76" s="61"/>
      <c r="G76" s="61"/>
      <c r="H76" s="63"/>
      <c r="I76" s="65"/>
      <c r="J76" s="65"/>
    </row>
    <row r="77" spans="1:13" ht="68.25" customHeight="1" x14ac:dyDescent="0.25">
      <c r="A77" s="61"/>
      <c r="B77" s="61"/>
      <c r="C77" s="61"/>
      <c r="D77" s="61"/>
      <c r="E77" s="61"/>
      <c r="F77" s="61"/>
      <c r="G77" s="61"/>
      <c r="H77" s="63"/>
      <c r="I77" s="65"/>
      <c r="J77" s="65"/>
    </row>
    <row r="78" spans="1:13" x14ac:dyDescent="0.2">
      <c r="H78" s="66"/>
      <c r="I78" s="65"/>
      <c r="J78" s="65"/>
    </row>
    <row r="79" spans="1:13" x14ac:dyDescent="0.2">
      <c r="H79" s="66"/>
      <c r="I79" s="65"/>
      <c r="J79" s="65"/>
    </row>
    <row r="80" spans="1:13" x14ac:dyDescent="0.2">
      <c r="H80" s="66"/>
      <c r="I80" s="65"/>
      <c r="J80" s="65"/>
    </row>
    <row r="81" spans="8:13" x14ac:dyDescent="0.2">
      <c r="H81" s="66"/>
      <c r="I81" s="65"/>
      <c r="J81" s="65"/>
    </row>
    <row r="82" spans="8:13" x14ac:dyDescent="0.2">
      <c r="H82" s="66"/>
      <c r="I82" s="65"/>
      <c r="J82" s="65"/>
    </row>
    <row r="83" spans="8:13" x14ac:dyDescent="0.2">
      <c r="H83" s="66"/>
      <c r="I83" s="65"/>
      <c r="J83" s="65"/>
      <c r="L83" s="2"/>
      <c r="M83" s="2"/>
    </row>
    <row r="84" spans="8:13" s="2" customFormat="1" x14ac:dyDescent="0.2">
      <c r="I84" s="65"/>
      <c r="J84" s="65"/>
      <c r="K84" s="71"/>
    </row>
    <row r="85" spans="8:13" s="2" customFormat="1" x14ac:dyDescent="0.2">
      <c r="K85" s="72"/>
    </row>
    <row r="86" spans="8:13" s="2" customFormat="1" x14ac:dyDescent="0.2">
      <c r="K86" s="72"/>
    </row>
    <row r="87" spans="8:13" s="2" customFormat="1" x14ac:dyDescent="0.2">
      <c r="K87" s="72"/>
    </row>
    <row r="88" spans="8:13" s="2" customFormat="1" x14ac:dyDescent="0.2">
      <c r="K88" s="72"/>
    </row>
    <row r="89" spans="8:13" s="2" customFormat="1" x14ac:dyDescent="0.2">
      <c r="K89" s="72"/>
    </row>
    <row r="90" spans="8:13" s="2" customFormat="1" x14ac:dyDescent="0.2">
      <c r="K90" s="72"/>
    </row>
    <row r="91" spans="8:13" s="2" customFormat="1" x14ac:dyDescent="0.2">
      <c r="K91" s="72"/>
    </row>
    <row r="92" spans="8:13" s="2" customFormat="1" x14ac:dyDescent="0.2">
      <c r="K92" s="72"/>
    </row>
    <row r="93" spans="8:13" s="2" customFormat="1" x14ac:dyDescent="0.2">
      <c r="K93" s="72"/>
    </row>
    <row r="94" spans="8:13" s="2" customFormat="1" x14ac:dyDescent="0.2">
      <c r="K94" s="72"/>
    </row>
    <row r="95" spans="8:13" s="2" customFormat="1" x14ac:dyDescent="0.2">
      <c r="K95" s="72"/>
    </row>
    <row r="96" spans="8:13" s="2" customFormat="1" x14ac:dyDescent="0.2">
      <c r="K96" s="72"/>
    </row>
    <row r="97" spans="11:11" s="2" customFormat="1" x14ac:dyDescent="0.2">
      <c r="K97" s="72"/>
    </row>
    <row r="98" spans="11:11" s="2" customFormat="1" x14ac:dyDescent="0.2">
      <c r="K98" s="72"/>
    </row>
    <row r="99" spans="11:11" s="2" customFormat="1" x14ac:dyDescent="0.2">
      <c r="K99" s="72"/>
    </row>
    <row r="100" spans="11:11" s="2" customFormat="1" x14ac:dyDescent="0.2">
      <c r="K100" s="72"/>
    </row>
    <row r="101" spans="11:11" s="2" customFormat="1" x14ac:dyDescent="0.2">
      <c r="K101" s="72"/>
    </row>
    <row r="102" spans="11:11" s="2" customFormat="1" x14ac:dyDescent="0.2">
      <c r="K102" s="72"/>
    </row>
    <row r="103" spans="11:11" s="2" customFormat="1" x14ac:dyDescent="0.2">
      <c r="K103" s="72"/>
    </row>
    <row r="104" spans="11:11" s="2" customFormat="1" x14ac:dyDescent="0.2">
      <c r="K104" s="72"/>
    </row>
    <row r="105" spans="11:11" s="2" customFormat="1" x14ac:dyDescent="0.2">
      <c r="K105" s="72"/>
    </row>
    <row r="106" spans="11:11" s="2" customFormat="1" x14ac:dyDescent="0.2">
      <c r="K106" s="72"/>
    </row>
    <row r="107" spans="11:11" s="2" customFormat="1" x14ac:dyDescent="0.2">
      <c r="K107" s="72"/>
    </row>
    <row r="108" spans="11:11" s="2" customFormat="1" x14ac:dyDescent="0.2">
      <c r="K108" s="72"/>
    </row>
    <row r="109" spans="11:11" s="2" customFormat="1" x14ac:dyDescent="0.2">
      <c r="K109" s="72"/>
    </row>
    <row r="110" spans="11:11" s="2" customFormat="1" x14ac:dyDescent="0.2">
      <c r="K110" s="72"/>
    </row>
    <row r="111" spans="11:11" s="2" customFormat="1" x14ac:dyDescent="0.2">
      <c r="K111" s="72"/>
    </row>
    <row r="112" spans="11:11" s="2" customFormat="1" x14ac:dyDescent="0.2">
      <c r="K112" s="72"/>
    </row>
    <row r="113" spans="9:13" s="2" customFormat="1" x14ac:dyDescent="0.2">
      <c r="K113" s="72"/>
      <c r="L113"/>
      <c r="M113"/>
    </row>
    <row r="114" spans="9:13" x14ac:dyDescent="0.2">
      <c r="I114" s="2"/>
      <c r="J114" s="2"/>
      <c r="K114" s="72"/>
    </row>
  </sheetData>
  <mergeCells count="4">
    <mergeCell ref="J14:J15"/>
    <mergeCell ref="N16:Q17"/>
    <mergeCell ref="N20:Q23"/>
    <mergeCell ref="J24:J25"/>
  </mergeCells>
  <pageMargins left="0.78740157480314965" right="0.78740157480314965" top="1.0236220472440944" bottom="1.0236220472440944" header="0.78740157480314965" footer="0.78740157480314965"/>
  <pageSetup scale="86" firstPageNumber="0" fitToWidth="2" fitToHeight="4" orientation="landscape" horizontalDpi="300" verticalDpi="300" r:id="rId1"/>
  <headerFooter>
    <oddHeader>&amp;C&amp;A</oddHeader>
    <oddFooter>&amp;CPage &amp;P</oddFooter>
  </headerFooter>
  <rowBreaks count="2" manualBreakCount="2">
    <brk id="24" max="7" man="1"/>
    <brk id="39" max="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4"/>
  <sheetViews>
    <sheetView showGridLines="0" tabSelected="1" view="pageBreakPreview" zoomScale="70" zoomScaleNormal="70" zoomScaleSheetLayoutView="70" zoomScalePageLayoutView="120" workbookViewId="0">
      <pane ySplit="1" topLeftCell="A2" activePane="bottomLeft" state="frozen"/>
      <selection pane="bottomLeft" activeCell="A11" sqref="A11"/>
    </sheetView>
  </sheetViews>
  <sheetFormatPr defaultColWidth="8.85546875" defaultRowHeight="12.75" x14ac:dyDescent="0.2"/>
  <cols>
    <col min="1" max="1" width="42" customWidth="1"/>
    <col min="2" max="2" width="18.42578125" hidden="1" customWidth="1"/>
    <col min="3" max="3" width="17.140625" hidden="1" customWidth="1"/>
    <col min="4" max="4" width="18.140625" customWidth="1"/>
    <col min="5" max="7" width="15.42578125" customWidth="1"/>
    <col min="8" max="8" width="22.7109375" style="2" hidden="1" customWidth="1"/>
    <col min="9" max="9" width="8.5703125" customWidth="1"/>
    <col min="10" max="10" width="25.5703125" customWidth="1"/>
    <col min="11" max="11" width="10.5703125" style="71" customWidth="1"/>
    <col min="12" max="14" width="8.5703125" customWidth="1"/>
    <col min="15" max="15" width="13.140625" customWidth="1"/>
    <col min="16" max="1023" width="8.5703125" customWidth="1"/>
  </cols>
  <sheetData>
    <row r="1" spans="1:17" ht="60" customHeight="1" x14ac:dyDescent="0.25">
      <c r="A1" s="147" t="s">
        <v>0</v>
      </c>
      <c r="B1" s="148" t="s">
        <v>143</v>
      </c>
      <c r="C1" s="148" t="s">
        <v>2</v>
      </c>
      <c r="D1" s="148" t="s">
        <v>3</v>
      </c>
      <c r="E1" s="148" t="s">
        <v>4</v>
      </c>
      <c r="F1" s="148" t="s">
        <v>223</v>
      </c>
      <c r="G1" s="148" t="s">
        <v>6</v>
      </c>
      <c r="H1" s="76" t="s">
        <v>10</v>
      </c>
      <c r="I1" s="77"/>
      <c r="J1" s="78"/>
      <c r="K1" s="79"/>
    </row>
    <row r="2" spans="1:17" ht="15.75" x14ac:dyDescent="0.25">
      <c r="A2" s="145" t="s">
        <v>11</v>
      </c>
      <c r="B2" s="145"/>
      <c r="C2" s="145"/>
      <c r="D2" s="145"/>
      <c r="E2" s="145"/>
      <c r="F2" s="145"/>
      <c r="G2" s="145"/>
      <c r="H2" s="80"/>
      <c r="I2" s="77"/>
      <c r="J2" s="81"/>
      <c r="K2" s="79"/>
    </row>
    <row r="3" spans="1:17" ht="24.75" customHeight="1" x14ac:dyDescent="0.25">
      <c r="A3" s="82" t="s">
        <v>145</v>
      </c>
      <c r="B3" s="83">
        <v>229862</v>
      </c>
      <c r="C3" s="83">
        <f>SUM((3490*65)+(553*39)+(100*65)+(30*32.89)+(30*19.73)+(5*19.73))</f>
        <v>256594.25</v>
      </c>
      <c r="D3" s="83">
        <f>292500</f>
        <v>292500</v>
      </c>
      <c r="E3" s="83">
        <f>352000</f>
        <v>352000</v>
      </c>
      <c r="F3" s="83">
        <v>359465.79</v>
      </c>
      <c r="G3" s="157">
        <v>394449.23</v>
      </c>
      <c r="H3" s="86" t="s">
        <v>146</v>
      </c>
      <c r="I3" s="77"/>
      <c r="J3" s="81"/>
      <c r="K3" s="79"/>
    </row>
    <row r="4" spans="1:17" ht="24" customHeight="1" x14ac:dyDescent="0.25">
      <c r="A4" s="82" t="s">
        <v>17</v>
      </c>
      <c r="B4" s="83">
        <v>0</v>
      </c>
      <c r="C4" s="83">
        <v>10000</v>
      </c>
      <c r="D4" s="83">
        <v>10000</v>
      </c>
      <c r="E4" s="83">
        <v>10000</v>
      </c>
      <c r="F4" s="83"/>
      <c r="G4" s="83">
        <v>15000</v>
      </c>
      <c r="H4" s="86" t="s">
        <v>148</v>
      </c>
      <c r="I4" s="77"/>
      <c r="J4" s="81"/>
      <c r="K4" s="79"/>
      <c r="L4" s="20"/>
    </row>
    <row r="5" spans="1:17" ht="24" customHeight="1" x14ac:dyDescent="0.25">
      <c r="A5" s="82" t="s">
        <v>149</v>
      </c>
      <c r="B5" s="83">
        <v>0</v>
      </c>
      <c r="C5" s="83">
        <v>0</v>
      </c>
      <c r="D5" s="83">
        <v>0</v>
      </c>
      <c r="E5" s="83">
        <v>0</v>
      </c>
      <c r="F5" s="83"/>
      <c r="G5" s="83">
        <v>0</v>
      </c>
      <c r="H5" s="86"/>
      <c r="I5" s="77"/>
      <c r="J5" s="81"/>
      <c r="K5" s="79"/>
      <c r="L5" s="20"/>
    </row>
    <row r="6" spans="1:17" ht="21" customHeight="1" x14ac:dyDescent="0.25">
      <c r="A6" s="82" t="s">
        <v>150</v>
      </c>
      <c r="B6" s="83">
        <v>2000</v>
      </c>
      <c r="C6" s="83">
        <v>2000</v>
      </c>
      <c r="D6" s="83">
        <v>2000</v>
      </c>
      <c r="E6" s="83">
        <v>2000</v>
      </c>
      <c r="F6" s="83"/>
      <c r="G6" s="83">
        <v>2000</v>
      </c>
      <c r="H6" s="86" t="s">
        <v>20</v>
      </c>
      <c r="I6" s="77"/>
      <c r="J6" s="81"/>
      <c r="K6" s="79"/>
      <c r="L6" s="22"/>
    </row>
    <row r="7" spans="1:17" ht="19.5" customHeight="1" x14ac:dyDescent="0.25">
      <c r="A7" s="82" t="s">
        <v>21</v>
      </c>
      <c r="B7" s="83">
        <v>2000</v>
      </c>
      <c r="C7" s="83">
        <v>2000</v>
      </c>
      <c r="D7" s="83">
        <v>4000</v>
      </c>
      <c r="E7" s="83">
        <v>6000</v>
      </c>
      <c r="F7" s="83"/>
      <c r="G7" s="83">
        <v>5000</v>
      </c>
      <c r="H7" s="86" t="s">
        <v>151</v>
      </c>
      <c r="I7" s="77"/>
      <c r="J7" s="90"/>
      <c r="K7" s="91"/>
    </row>
    <row r="8" spans="1:17" ht="21.75" customHeight="1" x14ac:dyDescent="0.25">
      <c r="A8" s="82" t="s">
        <v>23</v>
      </c>
      <c r="B8" s="83">
        <v>250</v>
      </c>
      <c r="C8" s="83">
        <v>150</v>
      </c>
      <c r="D8" s="83">
        <v>0</v>
      </c>
      <c r="E8" s="83">
        <v>0</v>
      </c>
      <c r="F8" s="83"/>
      <c r="G8" s="83">
        <v>0</v>
      </c>
      <c r="H8" s="86" t="s">
        <v>152</v>
      </c>
      <c r="I8" s="77"/>
      <c r="J8" s="92"/>
      <c r="K8" s="93"/>
    </row>
    <row r="9" spans="1:17" ht="20.25" customHeight="1" x14ac:dyDescent="0.25">
      <c r="A9" s="82" t="s">
        <v>25</v>
      </c>
      <c r="B9" s="83">
        <v>3000</v>
      </c>
      <c r="C9" s="83">
        <v>1000</v>
      </c>
      <c r="D9" s="83">
        <v>15000</v>
      </c>
      <c r="E9" s="83">
        <v>10000</v>
      </c>
      <c r="F9" s="83">
        <v>24585.1</v>
      </c>
      <c r="G9" s="83">
        <v>20000</v>
      </c>
      <c r="H9" s="86" t="s">
        <v>26</v>
      </c>
      <c r="I9" s="77"/>
      <c r="J9" s="81"/>
      <c r="K9" s="79"/>
    </row>
    <row r="10" spans="1:17" ht="16.5" customHeight="1" x14ac:dyDescent="0.25">
      <c r="A10" s="82" t="s">
        <v>27</v>
      </c>
      <c r="B10" s="83">
        <v>500</v>
      </c>
      <c r="C10" s="83">
        <v>200</v>
      </c>
      <c r="D10" s="83">
        <v>500</v>
      </c>
      <c r="E10" s="83">
        <v>500</v>
      </c>
      <c r="F10" s="83"/>
      <c r="G10" s="83">
        <v>500</v>
      </c>
      <c r="H10" s="86" t="s">
        <v>28</v>
      </c>
      <c r="I10" s="77"/>
      <c r="J10" s="81"/>
      <c r="K10" s="79"/>
    </row>
    <row r="11" spans="1:17" ht="21.75" customHeight="1" x14ac:dyDescent="0.25">
      <c r="A11" s="82" t="s">
        <v>29</v>
      </c>
      <c r="B11" s="83">
        <v>0</v>
      </c>
      <c r="C11" s="83">
        <v>0</v>
      </c>
      <c r="D11" s="83">
        <v>0</v>
      </c>
      <c r="E11" s="83">
        <v>0</v>
      </c>
      <c r="F11" s="83"/>
      <c r="G11" s="83">
        <v>12000</v>
      </c>
      <c r="H11" s="86" t="s">
        <v>31</v>
      </c>
      <c r="I11" s="77"/>
      <c r="J11" s="81"/>
      <c r="K11" s="94"/>
    </row>
    <row r="12" spans="1:17" ht="22.5" customHeight="1" thickBot="1" x14ac:dyDescent="0.3">
      <c r="A12" s="82" t="s">
        <v>32</v>
      </c>
      <c r="B12" s="83">
        <v>500</v>
      </c>
      <c r="C12" s="83">
        <v>3000</v>
      </c>
      <c r="D12" s="83">
        <v>500</v>
      </c>
      <c r="E12" s="83">
        <v>500</v>
      </c>
      <c r="F12" s="83"/>
      <c r="G12" s="83">
        <v>500</v>
      </c>
      <c r="H12" s="86" t="s">
        <v>33</v>
      </c>
      <c r="I12" s="77"/>
      <c r="J12" s="81"/>
      <c r="K12" s="94"/>
    </row>
    <row r="13" spans="1:17" ht="16.5" thickTop="1" x14ac:dyDescent="0.25">
      <c r="A13" s="95" t="s">
        <v>153</v>
      </c>
      <c r="B13" s="96">
        <f t="shared" ref="B13:G13" si="0">SUM(B3:B12)</f>
        <v>238112</v>
      </c>
      <c r="C13" s="96">
        <f t="shared" si="0"/>
        <v>274944.25</v>
      </c>
      <c r="D13" s="96">
        <f t="shared" si="0"/>
        <v>324500</v>
      </c>
      <c r="E13" s="96">
        <f t="shared" si="0"/>
        <v>381000</v>
      </c>
      <c r="F13" s="96">
        <f t="shared" si="0"/>
        <v>384050.88999999996</v>
      </c>
      <c r="G13" s="96">
        <f t="shared" si="0"/>
        <v>449449.23</v>
      </c>
      <c r="H13" s="86"/>
      <c r="I13" s="77"/>
      <c r="J13" s="163"/>
      <c r="K13" s="79"/>
    </row>
    <row r="14" spans="1:17" ht="15.75" x14ac:dyDescent="0.25">
      <c r="A14" s="97" t="s">
        <v>34</v>
      </c>
      <c r="B14" s="98"/>
      <c r="C14" s="98"/>
      <c r="D14" s="98"/>
      <c r="E14" s="98"/>
      <c r="F14" s="98"/>
      <c r="G14" s="98"/>
      <c r="H14" s="99"/>
      <c r="I14" s="77"/>
      <c r="J14" s="163"/>
      <c r="K14" s="79"/>
    </row>
    <row r="15" spans="1:17" ht="20.25" customHeight="1" x14ac:dyDescent="0.25">
      <c r="A15" s="125" t="s">
        <v>35</v>
      </c>
      <c r="B15" s="126">
        <f t="shared" ref="B15:G15" si="1">SUM(B16:B19)</f>
        <v>121700</v>
      </c>
      <c r="C15" s="126">
        <f t="shared" si="1"/>
        <v>124200</v>
      </c>
      <c r="D15" s="126">
        <f t="shared" si="1"/>
        <v>137500</v>
      </c>
      <c r="E15" s="126">
        <f t="shared" si="1"/>
        <v>145500</v>
      </c>
      <c r="F15" s="126">
        <f t="shared" si="1"/>
        <v>83632.039999999994</v>
      </c>
      <c r="G15" s="126">
        <f t="shared" si="1"/>
        <v>154500</v>
      </c>
      <c r="H15" s="100"/>
      <c r="I15" s="77"/>
      <c r="J15" s="81"/>
      <c r="K15" s="79"/>
      <c r="N15" s="164"/>
      <c r="O15" s="164"/>
      <c r="P15" s="164"/>
      <c r="Q15" s="164"/>
    </row>
    <row r="16" spans="1:17" ht="22.5" customHeight="1" x14ac:dyDescent="0.25">
      <c r="A16" s="101" t="s">
        <v>36</v>
      </c>
      <c r="B16" s="87">
        <v>82000</v>
      </c>
      <c r="C16" s="103">
        <v>82000</v>
      </c>
      <c r="D16" s="103">
        <v>95000</v>
      </c>
      <c r="E16" s="103">
        <v>95000</v>
      </c>
      <c r="F16" s="103">
        <v>57415.24</v>
      </c>
      <c r="G16" s="103">
        <v>100000</v>
      </c>
      <c r="H16" s="86"/>
      <c r="I16" s="77"/>
      <c r="J16" s="81"/>
      <c r="K16" s="79"/>
      <c r="M16" s="37"/>
      <c r="N16" s="164"/>
      <c r="O16" s="164"/>
      <c r="P16" s="164"/>
      <c r="Q16" s="164"/>
    </row>
    <row r="17" spans="1:17" ht="23.25" customHeight="1" x14ac:dyDescent="0.25">
      <c r="A17" s="101" t="s">
        <v>39</v>
      </c>
      <c r="B17" s="87">
        <v>30000</v>
      </c>
      <c r="C17" s="103">
        <v>33000</v>
      </c>
      <c r="D17" s="103">
        <v>33000</v>
      </c>
      <c r="E17" s="103">
        <v>38000</v>
      </c>
      <c r="F17" s="103">
        <v>20359.689999999999</v>
      </c>
      <c r="G17" s="103">
        <v>40000</v>
      </c>
      <c r="H17" s="86"/>
      <c r="I17" s="77"/>
      <c r="J17" s="81"/>
      <c r="K17" s="79"/>
      <c r="M17" s="37"/>
    </row>
    <row r="18" spans="1:17" ht="18" customHeight="1" x14ac:dyDescent="0.25">
      <c r="A18" s="101" t="s">
        <v>155</v>
      </c>
      <c r="B18" s="87">
        <v>7200</v>
      </c>
      <c r="C18" s="87">
        <v>7200</v>
      </c>
      <c r="D18" s="87">
        <v>7000</v>
      </c>
      <c r="E18" s="87">
        <v>10000</v>
      </c>
      <c r="F18" s="87">
        <v>5517.33</v>
      </c>
      <c r="G18" s="87">
        <v>12000</v>
      </c>
      <c r="H18" s="86"/>
      <c r="I18" s="77"/>
      <c r="J18" s="81"/>
      <c r="K18" s="79"/>
      <c r="M18" s="73"/>
      <c r="N18" s="164"/>
      <c r="O18" s="164"/>
      <c r="P18" s="164"/>
      <c r="Q18" s="164"/>
    </row>
    <row r="19" spans="1:17" ht="18.75" customHeight="1" x14ac:dyDescent="0.25">
      <c r="A19" s="105" t="s">
        <v>41</v>
      </c>
      <c r="B19" s="87">
        <v>2500</v>
      </c>
      <c r="C19" s="87">
        <v>2000</v>
      </c>
      <c r="D19" s="87">
        <v>2500</v>
      </c>
      <c r="E19" s="87">
        <v>2500</v>
      </c>
      <c r="F19" s="87">
        <v>339.78</v>
      </c>
      <c r="G19" s="87">
        <v>2500</v>
      </c>
      <c r="H19" s="86" t="s">
        <v>43</v>
      </c>
      <c r="I19" s="77"/>
      <c r="J19" s="92"/>
      <c r="K19" s="93"/>
      <c r="M19" s="74"/>
      <c r="N19" s="164"/>
      <c r="O19" s="164"/>
      <c r="P19" s="164"/>
      <c r="Q19" s="164"/>
    </row>
    <row r="20" spans="1:17" ht="15.75" x14ac:dyDescent="0.25">
      <c r="A20" s="125" t="s">
        <v>44</v>
      </c>
      <c r="B20" s="126">
        <f t="shared" ref="B20:E20" si="2">SUM(B21:B22)</f>
        <v>34300</v>
      </c>
      <c r="C20" s="126">
        <f t="shared" si="2"/>
        <v>35800</v>
      </c>
      <c r="D20" s="126">
        <f t="shared" si="2"/>
        <v>39800</v>
      </c>
      <c r="E20" s="126">
        <f t="shared" si="2"/>
        <v>82100</v>
      </c>
      <c r="F20" s="126">
        <f>SUM(F21:F22)</f>
        <v>53217.03</v>
      </c>
      <c r="G20" s="126">
        <f>SUM(G21:G22)</f>
        <v>89000</v>
      </c>
      <c r="H20" s="100"/>
      <c r="I20" s="77"/>
      <c r="J20" s="81"/>
      <c r="K20" s="79"/>
      <c r="M20" s="73"/>
      <c r="N20" s="164"/>
      <c r="O20" s="164"/>
      <c r="P20" s="164"/>
      <c r="Q20" s="164"/>
    </row>
    <row r="21" spans="1:17" ht="17.100000000000001" customHeight="1" x14ac:dyDescent="0.25">
      <c r="A21" s="101" t="s">
        <v>45</v>
      </c>
      <c r="B21" s="107">
        <v>33500</v>
      </c>
      <c r="C21" s="107">
        <v>35000</v>
      </c>
      <c r="D21" s="107">
        <v>39000</v>
      </c>
      <c r="E21" s="107">
        <v>81100</v>
      </c>
      <c r="F21" s="107">
        <v>53217.03</v>
      </c>
      <c r="G21" s="107">
        <v>88000</v>
      </c>
      <c r="H21" s="86" t="s">
        <v>47</v>
      </c>
      <c r="I21" s="77"/>
      <c r="J21" s="78"/>
      <c r="K21" s="79"/>
      <c r="M21" s="73"/>
      <c r="N21" s="164"/>
      <c r="O21" s="164"/>
      <c r="P21" s="164"/>
      <c r="Q21" s="164"/>
    </row>
    <row r="22" spans="1:17" ht="18.75" customHeight="1" x14ac:dyDescent="0.25">
      <c r="A22" s="101" t="s">
        <v>48</v>
      </c>
      <c r="B22" s="83">
        <v>800</v>
      </c>
      <c r="C22" s="83">
        <v>800</v>
      </c>
      <c r="D22" s="83">
        <v>800</v>
      </c>
      <c r="E22" s="83">
        <v>1000</v>
      </c>
      <c r="F22" s="83"/>
      <c r="G22" s="83">
        <v>1000</v>
      </c>
      <c r="H22" s="86" t="s">
        <v>156</v>
      </c>
      <c r="I22" s="77"/>
      <c r="J22" s="165"/>
      <c r="K22" s="79"/>
      <c r="M22" s="73"/>
      <c r="N22" s="73"/>
      <c r="O22" s="73"/>
      <c r="P22" s="73"/>
      <c r="Q22" s="73"/>
    </row>
    <row r="23" spans="1:17" ht="18" customHeight="1" x14ac:dyDescent="0.25">
      <c r="A23" s="125" t="s">
        <v>157</v>
      </c>
      <c r="B23" s="126">
        <v>1500</v>
      </c>
      <c r="C23" s="127">
        <v>1500</v>
      </c>
      <c r="D23" s="127">
        <v>1800</v>
      </c>
      <c r="E23" s="127">
        <v>1800</v>
      </c>
      <c r="F23" s="127"/>
      <c r="G23" s="127">
        <v>1800</v>
      </c>
      <c r="H23" s="108" t="s">
        <v>158</v>
      </c>
      <c r="I23" s="77"/>
      <c r="J23" s="165"/>
      <c r="K23" s="79"/>
      <c r="M23" s="73"/>
      <c r="N23" s="73"/>
      <c r="O23" s="73"/>
      <c r="P23" s="73"/>
      <c r="Q23" s="73"/>
    </row>
    <row r="24" spans="1:17" ht="32.25" customHeight="1" x14ac:dyDescent="0.25">
      <c r="A24" s="146" t="s">
        <v>159</v>
      </c>
      <c r="B24" s="126">
        <f t="shared" ref="B24:G24" si="3">SUM(B25:B29)</f>
        <v>9300</v>
      </c>
      <c r="C24" s="126">
        <f t="shared" si="3"/>
        <v>6850</v>
      </c>
      <c r="D24" s="126">
        <f t="shared" si="3"/>
        <v>10500</v>
      </c>
      <c r="E24" s="126">
        <f t="shared" si="3"/>
        <v>8000</v>
      </c>
      <c r="F24" s="126">
        <f t="shared" si="3"/>
        <v>3621.84</v>
      </c>
      <c r="G24" s="126">
        <f t="shared" si="3"/>
        <v>7250</v>
      </c>
      <c r="H24" s="100" t="s">
        <v>160</v>
      </c>
      <c r="I24" s="77"/>
      <c r="J24" s="81"/>
      <c r="K24" s="79"/>
      <c r="O24" s="39"/>
    </row>
    <row r="25" spans="1:17" ht="21.75" customHeight="1" x14ac:dyDescent="0.25">
      <c r="A25" s="101" t="s">
        <v>54</v>
      </c>
      <c r="B25" s="87">
        <v>500</v>
      </c>
      <c r="C25" s="87">
        <v>550</v>
      </c>
      <c r="D25" s="87">
        <v>2000</v>
      </c>
      <c r="E25" s="87">
        <v>2000</v>
      </c>
      <c r="F25" s="87">
        <v>600</v>
      </c>
      <c r="G25" s="87">
        <v>2000</v>
      </c>
      <c r="H25" s="86" t="s">
        <v>161</v>
      </c>
      <c r="I25" s="77"/>
      <c r="J25" s="81"/>
      <c r="K25" s="79"/>
    </row>
    <row r="26" spans="1:17" ht="18" customHeight="1" x14ac:dyDescent="0.25">
      <c r="A26" s="101" t="s">
        <v>56</v>
      </c>
      <c r="B26" s="87">
        <v>800</v>
      </c>
      <c r="C26" s="87">
        <v>800</v>
      </c>
      <c r="D26" s="87">
        <v>1500</v>
      </c>
      <c r="E26" s="87">
        <v>0</v>
      </c>
      <c r="F26" s="87">
        <v>36</v>
      </c>
      <c r="G26" s="87">
        <v>50</v>
      </c>
      <c r="H26" s="86" t="s">
        <v>57</v>
      </c>
      <c r="I26" s="77"/>
      <c r="J26" s="81"/>
      <c r="K26" s="79"/>
    </row>
    <row r="27" spans="1:17" ht="18.75" customHeight="1" x14ac:dyDescent="0.25">
      <c r="A27" s="101" t="s">
        <v>58</v>
      </c>
      <c r="B27" s="87">
        <v>2000</v>
      </c>
      <c r="C27" s="87">
        <v>1000</v>
      </c>
      <c r="D27" s="87">
        <v>1000</v>
      </c>
      <c r="E27" s="87">
        <v>1500</v>
      </c>
      <c r="F27" s="87">
        <v>2333.65</v>
      </c>
      <c r="G27" s="87">
        <v>1000</v>
      </c>
      <c r="H27" s="86" t="s">
        <v>162</v>
      </c>
      <c r="I27" s="77"/>
      <c r="J27" s="81"/>
      <c r="K27" s="79"/>
    </row>
    <row r="28" spans="1:17" ht="20.25" customHeight="1" x14ac:dyDescent="0.25">
      <c r="A28" s="101" t="s">
        <v>60</v>
      </c>
      <c r="B28" s="87">
        <v>5000</v>
      </c>
      <c r="C28" s="87">
        <v>3500</v>
      </c>
      <c r="D28" s="87">
        <v>5000</v>
      </c>
      <c r="E28" s="87">
        <v>3000</v>
      </c>
      <c r="F28" s="87">
        <v>178.14</v>
      </c>
      <c r="G28" s="87">
        <v>3000</v>
      </c>
      <c r="H28" s="86" t="s">
        <v>163</v>
      </c>
      <c r="I28" s="77"/>
      <c r="J28" s="81"/>
      <c r="K28" s="79"/>
    </row>
    <row r="29" spans="1:17" ht="19.5" customHeight="1" x14ac:dyDescent="0.25">
      <c r="A29" s="101" t="s">
        <v>62</v>
      </c>
      <c r="B29" s="87">
        <v>1000</v>
      </c>
      <c r="C29" s="87">
        <v>1000</v>
      </c>
      <c r="D29" s="87">
        <v>1000</v>
      </c>
      <c r="E29" s="87">
        <v>1500</v>
      </c>
      <c r="F29" s="87">
        <v>474.05</v>
      </c>
      <c r="G29" s="87">
        <v>1200</v>
      </c>
      <c r="H29" s="86" t="s">
        <v>164</v>
      </c>
      <c r="I29" s="77"/>
      <c r="J29" s="81"/>
      <c r="K29" s="79"/>
    </row>
    <row r="30" spans="1:17" ht="17.25" customHeight="1" x14ac:dyDescent="0.25">
      <c r="A30" s="125" t="s">
        <v>165</v>
      </c>
      <c r="B30" s="126">
        <f t="shared" ref="B30" si="4">SUM(B31:B33)</f>
        <v>29500</v>
      </c>
      <c r="C30" s="128">
        <f>SUM(C31:C33)</f>
        <v>29500</v>
      </c>
      <c r="D30" s="128">
        <f>SUM(D31:D33)</f>
        <v>39500</v>
      </c>
      <c r="E30" s="128">
        <f>SUM(E31:E36)</f>
        <v>60500</v>
      </c>
      <c r="F30" s="128">
        <f>SUM(F31:F36)</f>
        <v>49511.64</v>
      </c>
      <c r="G30" s="128">
        <f>SUM(G31:G36)</f>
        <v>78000</v>
      </c>
      <c r="H30" s="110"/>
      <c r="I30" s="77"/>
      <c r="J30" s="81"/>
      <c r="K30" s="79"/>
    </row>
    <row r="31" spans="1:17" ht="20.25" customHeight="1" x14ac:dyDescent="0.25">
      <c r="A31" s="101" t="s">
        <v>65</v>
      </c>
      <c r="B31" s="83">
        <v>20000</v>
      </c>
      <c r="C31" s="83">
        <v>20000</v>
      </c>
      <c r="D31" s="83">
        <v>30000</v>
      </c>
      <c r="E31" s="83">
        <v>30000</v>
      </c>
      <c r="F31" s="83">
        <v>30000</v>
      </c>
      <c r="G31" s="83">
        <v>32000</v>
      </c>
      <c r="H31" s="86" t="s">
        <v>166</v>
      </c>
      <c r="I31" s="77"/>
      <c r="J31" s="81"/>
      <c r="K31" s="79"/>
    </row>
    <row r="32" spans="1:17" ht="14.85" customHeight="1" x14ac:dyDescent="0.25">
      <c r="A32" s="101" t="s">
        <v>167</v>
      </c>
      <c r="B32" s="83">
        <v>2500</v>
      </c>
      <c r="C32" s="83">
        <v>2500</v>
      </c>
      <c r="D32" s="83">
        <v>2500</v>
      </c>
      <c r="E32" s="83">
        <v>2500</v>
      </c>
      <c r="F32" s="83">
        <v>1011.64</v>
      </c>
      <c r="G32" s="83">
        <v>2500</v>
      </c>
      <c r="H32" s="86" t="s">
        <v>69</v>
      </c>
      <c r="I32" s="77"/>
      <c r="J32" s="81"/>
      <c r="K32" s="79"/>
    </row>
    <row r="33" spans="1:11" ht="15" customHeight="1" x14ac:dyDescent="0.25">
      <c r="A33" s="101" t="s">
        <v>70</v>
      </c>
      <c r="B33" s="83">
        <v>7000</v>
      </c>
      <c r="C33" s="83">
        <v>7000</v>
      </c>
      <c r="D33" s="83">
        <v>7000</v>
      </c>
      <c r="E33" s="83">
        <v>7000</v>
      </c>
      <c r="F33" s="83">
        <v>7500</v>
      </c>
      <c r="G33" s="83">
        <v>12500</v>
      </c>
      <c r="H33" s="86" t="s">
        <v>71</v>
      </c>
      <c r="I33" s="77"/>
      <c r="J33" s="81"/>
      <c r="K33" s="79"/>
    </row>
    <row r="34" spans="1:11" ht="22.35" customHeight="1" x14ac:dyDescent="0.25">
      <c r="A34" s="101" t="s">
        <v>199</v>
      </c>
      <c r="B34" s="83">
        <v>16000</v>
      </c>
      <c r="C34" s="83">
        <v>10000</v>
      </c>
      <c r="D34" s="83">
        <v>20000</v>
      </c>
      <c r="E34" s="83">
        <v>11000</v>
      </c>
      <c r="F34" s="83">
        <v>11000</v>
      </c>
      <c r="G34" s="83">
        <v>12000</v>
      </c>
      <c r="H34" s="86" t="s">
        <v>105</v>
      </c>
      <c r="I34" s="117"/>
      <c r="J34" s="81"/>
      <c r="K34" s="79"/>
    </row>
    <row r="35" spans="1:11" ht="22.35" customHeight="1" x14ac:dyDescent="0.25">
      <c r="A35" s="101" t="s">
        <v>200</v>
      </c>
      <c r="B35" s="83"/>
      <c r="C35" s="83"/>
      <c r="D35" s="83"/>
      <c r="E35" s="83">
        <v>10000</v>
      </c>
      <c r="F35" s="83"/>
      <c r="G35" s="83">
        <v>10000</v>
      </c>
      <c r="H35" s="86"/>
      <c r="I35" s="149"/>
      <c r="J35" s="81"/>
      <c r="K35" s="79"/>
    </row>
    <row r="36" spans="1:11" ht="22.35" customHeight="1" x14ac:dyDescent="0.25">
      <c r="A36" s="101" t="s">
        <v>201</v>
      </c>
      <c r="B36" s="83"/>
      <c r="C36" s="83"/>
      <c r="D36" s="83"/>
      <c r="E36" s="83">
        <v>0</v>
      </c>
      <c r="F36" s="83"/>
      <c r="G36" s="83">
        <v>9000</v>
      </c>
      <c r="H36" s="86"/>
      <c r="I36" s="149"/>
      <c r="J36" s="81"/>
      <c r="K36" s="79"/>
    </row>
    <row r="37" spans="1:11" ht="31.5" x14ac:dyDescent="0.25">
      <c r="A37" s="146" t="s">
        <v>168</v>
      </c>
      <c r="B37" s="126">
        <f t="shared" ref="B37:G37" si="5">SUM(B38:B43)</f>
        <v>22500</v>
      </c>
      <c r="C37" s="126">
        <f t="shared" si="5"/>
        <v>28500</v>
      </c>
      <c r="D37" s="126">
        <f t="shared" si="5"/>
        <v>30000</v>
      </c>
      <c r="E37" s="126">
        <f t="shared" si="5"/>
        <v>34500</v>
      </c>
      <c r="F37" s="126">
        <f t="shared" si="5"/>
        <v>8946.6899999999987</v>
      </c>
      <c r="G37" s="126">
        <f t="shared" si="5"/>
        <v>38500</v>
      </c>
      <c r="H37" s="100"/>
      <c r="I37" s="77"/>
      <c r="J37" s="81"/>
      <c r="K37" s="79"/>
    </row>
    <row r="38" spans="1:11" ht="21.75" customHeight="1" x14ac:dyDescent="0.25">
      <c r="A38" s="101" t="s">
        <v>73</v>
      </c>
      <c r="B38" s="83">
        <v>5000</v>
      </c>
      <c r="C38" s="83">
        <v>6000</v>
      </c>
      <c r="D38" s="83">
        <v>6000</v>
      </c>
      <c r="E38" s="83">
        <v>6000</v>
      </c>
      <c r="F38" s="83">
        <v>6496.69</v>
      </c>
      <c r="G38" s="83">
        <v>10000</v>
      </c>
      <c r="H38" s="86" t="s">
        <v>169</v>
      </c>
      <c r="I38" s="77"/>
      <c r="J38" s="81"/>
      <c r="K38" s="79"/>
    </row>
    <row r="39" spans="1:11" ht="15.75" customHeight="1" x14ac:dyDescent="0.25">
      <c r="A39" s="101" t="s">
        <v>75</v>
      </c>
      <c r="B39" s="112">
        <v>7000</v>
      </c>
      <c r="C39" s="112">
        <v>4000</v>
      </c>
      <c r="D39" s="112">
        <v>5500</v>
      </c>
      <c r="E39" s="112">
        <v>6500</v>
      </c>
      <c r="F39" s="112">
        <v>500</v>
      </c>
      <c r="G39" s="112">
        <v>7000</v>
      </c>
      <c r="H39" s="86" t="s">
        <v>170</v>
      </c>
      <c r="I39" s="77"/>
      <c r="J39" s="81"/>
      <c r="K39" s="79"/>
    </row>
    <row r="40" spans="1:11" ht="15.75" customHeight="1" x14ac:dyDescent="0.25">
      <c r="A40" s="101" t="s">
        <v>77</v>
      </c>
      <c r="B40" s="83">
        <v>2500</v>
      </c>
      <c r="C40" s="83">
        <v>2000</v>
      </c>
      <c r="D40" s="83">
        <v>2000</v>
      </c>
      <c r="E40" s="83">
        <v>1000</v>
      </c>
      <c r="F40" s="83"/>
      <c r="G40" s="83">
        <v>1000</v>
      </c>
      <c r="H40" s="86" t="s">
        <v>78</v>
      </c>
      <c r="I40" s="77"/>
      <c r="J40" s="81"/>
      <c r="K40" s="79"/>
    </row>
    <row r="41" spans="1:11" ht="15.75" customHeight="1" x14ac:dyDescent="0.25">
      <c r="A41" s="101" t="s">
        <v>202</v>
      </c>
      <c r="B41" s="83"/>
      <c r="C41" s="83"/>
      <c r="D41" s="83"/>
      <c r="E41" s="83">
        <v>1500</v>
      </c>
      <c r="F41" s="83"/>
      <c r="G41" s="83">
        <v>2000</v>
      </c>
      <c r="H41" s="86"/>
      <c r="I41" s="77"/>
      <c r="J41" s="81"/>
      <c r="K41" s="79"/>
    </row>
    <row r="42" spans="1:11" ht="15" customHeight="1" x14ac:dyDescent="0.25">
      <c r="A42" s="101" t="s">
        <v>79</v>
      </c>
      <c r="B42" s="83">
        <v>3000</v>
      </c>
      <c r="C42" s="83">
        <v>2500</v>
      </c>
      <c r="D42" s="83">
        <v>2500</v>
      </c>
      <c r="E42" s="83">
        <v>2500</v>
      </c>
      <c r="F42" s="83">
        <v>1950</v>
      </c>
      <c r="G42" s="83">
        <v>3500</v>
      </c>
      <c r="H42" s="86" t="s">
        <v>81</v>
      </c>
      <c r="I42" s="77"/>
      <c r="J42" s="81"/>
      <c r="K42" s="79"/>
    </row>
    <row r="43" spans="1:11" ht="15.75" customHeight="1" x14ac:dyDescent="0.25">
      <c r="A43" s="101" t="s">
        <v>171</v>
      </c>
      <c r="B43" s="83">
        <v>5000</v>
      </c>
      <c r="C43" s="83">
        <v>14000</v>
      </c>
      <c r="D43" s="83">
        <v>14000</v>
      </c>
      <c r="E43" s="83">
        <v>17000</v>
      </c>
      <c r="F43" s="83"/>
      <c r="G43" s="83">
        <v>15000</v>
      </c>
      <c r="H43" s="86" t="s">
        <v>172</v>
      </c>
      <c r="I43" s="77"/>
      <c r="J43" s="81"/>
      <c r="K43" s="79"/>
    </row>
    <row r="44" spans="1:11" ht="19.5" customHeight="1" x14ac:dyDescent="0.25">
      <c r="A44" s="125" t="s">
        <v>173</v>
      </c>
      <c r="B44" s="126">
        <f>SUM(B45:B46)</f>
        <v>9500</v>
      </c>
      <c r="C44" s="126">
        <f t="shared" ref="C44:D44" si="6">SUM(C45:C46)</f>
        <v>9500</v>
      </c>
      <c r="D44" s="126">
        <f t="shared" si="6"/>
        <v>9500</v>
      </c>
      <c r="E44" s="126">
        <f>SUM(E45:E46)</f>
        <v>10000</v>
      </c>
      <c r="F44" s="126">
        <f>SUM(F45:F46)</f>
        <v>3761.84</v>
      </c>
      <c r="G44" s="126">
        <f>SUM(G45:G46)</f>
        <v>10000</v>
      </c>
      <c r="H44" s="110" t="s">
        <v>85</v>
      </c>
      <c r="I44" s="77"/>
      <c r="J44" s="81"/>
      <c r="K44" s="79"/>
    </row>
    <row r="45" spans="1:11" ht="15.75" x14ac:dyDescent="0.25">
      <c r="A45" s="101" t="s">
        <v>174</v>
      </c>
      <c r="B45" s="83">
        <v>6000</v>
      </c>
      <c r="C45" s="113">
        <v>6000</v>
      </c>
      <c r="D45" s="113">
        <v>6000</v>
      </c>
      <c r="E45" s="113">
        <v>6000</v>
      </c>
      <c r="F45" s="113">
        <v>2800</v>
      </c>
      <c r="G45" s="113">
        <v>6000</v>
      </c>
      <c r="H45" s="114" t="s">
        <v>175</v>
      </c>
      <c r="I45" s="77"/>
      <c r="J45" s="81"/>
      <c r="K45" s="79"/>
    </row>
    <row r="46" spans="1:11" ht="15.75" x14ac:dyDescent="0.25">
      <c r="A46" s="101" t="s">
        <v>176</v>
      </c>
      <c r="B46" s="83">
        <v>3500</v>
      </c>
      <c r="C46" s="113">
        <v>3500</v>
      </c>
      <c r="D46" s="113">
        <v>3500</v>
      </c>
      <c r="E46" s="113">
        <v>4000</v>
      </c>
      <c r="F46" s="113">
        <v>961.84</v>
      </c>
      <c r="G46" s="113">
        <v>4000</v>
      </c>
      <c r="H46" s="114" t="s">
        <v>175</v>
      </c>
      <c r="I46" s="77"/>
      <c r="J46" s="81"/>
      <c r="K46" s="79"/>
    </row>
    <row r="47" spans="1:11" ht="15.75" x14ac:dyDescent="0.25">
      <c r="A47" s="146" t="s">
        <v>86</v>
      </c>
      <c r="B47" s="127">
        <f>SUM(B48:B53)</f>
        <v>6550</v>
      </c>
      <c r="C47" s="127">
        <f>SUM(C48:C53)</f>
        <v>6050</v>
      </c>
      <c r="D47" s="127">
        <f>SUM(D48:D53)</f>
        <v>7800</v>
      </c>
      <c r="E47" s="127">
        <f>SUM(E48:E53)</f>
        <v>9500</v>
      </c>
      <c r="F47" s="127">
        <f>SUM(F48:F54)</f>
        <v>2485.25</v>
      </c>
      <c r="G47" s="127">
        <f>SUM(G48:G54)</f>
        <v>22000</v>
      </c>
      <c r="H47" s="115"/>
      <c r="I47" s="77"/>
      <c r="J47" s="81"/>
      <c r="K47" s="79"/>
    </row>
    <row r="48" spans="1:11" ht="21.75" customHeight="1" x14ac:dyDescent="0.25">
      <c r="A48" s="101" t="s">
        <v>87</v>
      </c>
      <c r="B48" s="83">
        <v>1000</v>
      </c>
      <c r="C48" s="83">
        <v>750</v>
      </c>
      <c r="D48" s="83">
        <v>2000</v>
      </c>
      <c r="E48" s="83">
        <v>2000</v>
      </c>
      <c r="F48" s="83">
        <v>66.59</v>
      </c>
      <c r="G48" s="83">
        <v>2000</v>
      </c>
      <c r="H48" s="86" t="s">
        <v>178</v>
      </c>
      <c r="I48" s="77"/>
      <c r="J48" s="81"/>
      <c r="K48" s="79"/>
    </row>
    <row r="49" spans="1:15" ht="20.25" customHeight="1" x14ac:dyDescent="0.25">
      <c r="A49" s="101" t="s">
        <v>89</v>
      </c>
      <c r="B49" s="83">
        <v>100</v>
      </c>
      <c r="C49" s="83">
        <v>100</v>
      </c>
      <c r="D49" s="83">
        <v>300</v>
      </c>
      <c r="E49" s="83">
        <v>500</v>
      </c>
      <c r="F49" s="83">
        <v>2.76</v>
      </c>
      <c r="G49" s="83">
        <v>500</v>
      </c>
      <c r="H49" s="86" t="s">
        <v>179</v>
      </c>
      <c r="I49" s="77"/>
      <c r="J49" s="81"/>
      <c r="K49" s="79"/>
    </row>
    <row r="50" spans="1:15" ht="18" customHeight="1" x14ac:dyDescent="0.25">
      <c r="A50" s="101" t="s">
        <v>93</v>
      </c>
      <c r="B50" s="83">
        <v>2000</v>
      </c>
      <c r="C50" s="83">
        <v>1800</v>
      </c>
      <c r="D50" s="83">
        <v>2000</v>
      </c>
      <c r="E50" s="83">
        <v>3000</v>
      </c>
      <c r="F50" s="83">
        <v>196.86</v>
      </c>
      <c r="G50" s="83">
        <v>3000</v>
      </c>
      <c r="H50" s="86" t="s">
        <v>180</v>
      </c>
      <c r="I50" s="77"/>
      <c r="J50" s="81"/>
      <c r="K50" s="79"/>
    </row>
    <row r="51" spans="1:15" ht="19.350000000000001" customHeight="1" x14ac:dyDescent="0.25">
      <c r="A51" s="101" t="s">
        <v>95</v>
      </c>
      <c r="B51" s="83">
        <v>1500</v>
      </c>
      <c r="C51" s="83">
        <v>1500</v>
      </c>
      <c r="D51" s="83">
        <v>1500</v>
      </c>
      <c r="E51" s="83">
        <v>1500</v>
      </c>
      <c r="F51" s="83">
        <v>490</v>
      </c>
      <c r="G51" s="83">
        <v>1500</v>
      </c>
      <c r="H51" s="86" t="s">
        <v>181</v>
      </c>
      <c r="I51" s="77"/>
      <c r="J51" s="81"/>
      <c r="K51" s="79"/>
    </row>
    <row r="52" spans="1:15" ht="20.25" customHeight="1" x14ac:dyDescent="0.25">
      <c r="A52" s="101" t="s">
        <v>97</v>
      </c>
      <c r="B52" s="83">
        <v>1500</v>
      </c>
      <c r="C52" s="83">
        <v>1500</v>
      </c>
      <c r="D52" s="83">
        <v>1500</v>
      </c>
      <c r="E52" s="83">
        <v>1500</v>
      </c>
      <c r="F52" s="83">
        <v>1473.71</v>
      </c>
      <c r="G52" s="83">
        <v>2000</v>
      </c>
      <c r="H52" s="86" t="s">
        <v>182</v>
      </c>
      <c r="I52" s="77"/>
      <c r="J52" s="81"/>
      <c r="K52" s="79"/>
    </row>
    <row r="53" spans="1:15" ht="18" customHeight="1" x14ac:dyDescent="0.25">
      <c r="A53" s="101" t="s">
        <v>100</v>
      </c>
      <c r="B53" s="83">
        <v>450</v>
      </c>
      <c r="C53" s="83">
        <v>400</v>
      </c>
      <c r="D53" s="83">
        <v>500</v>
      </c>
      <c r="E53" s="83">
        <v>1000</v>
      </c>
      <c r="F53" s="83">
        <v>255.33</v>
      </c>
      <c r="G53" s="83">
        <v>1000</v>
      </c>
      <c r="H53" s="86" t="s">
        <v>101</v>
      </c>
      <c r="I53" s="77"/>
      <c r="J53" s="81"/>
      <c r="K53" s="79"/>
    </row>
    <row r="54" spans="1:15" ht="18" customHeight="1" x14ac:dyDescent="0.25">
      <c r="A54" s="158" t="s">
        <v>203</v>
      </c>
      <c r="B54" s="159"/>
      <c r="C54" s="159"/>
      <c r="D54" s="159"/>
      <c r="E54" s="159"/>
      <c r="F54" s="159"/>
      <c r="G54" s="159">
        <v>12000</v>
      </c>
      <c r="H54" s="86"/>
      <c r="I54" s="77"/>
      <c r="J54" s="81"/>
      <c r="K54" s="79"/>
    </row>
    <row r="55" spans="1:15" ht="15.75" x14ac:dyDescent="0.25">
      <c r="A55" s="125" t="s">
        <v>183</v>
      </c>
      <c r="B55" s="127">
        <f t="shared" ref="B55:D55" si="7">SUM(B56:B58)</f>
        <v>10500</v>
      </c>
      <c r="C55" s="127">
        <f t="shared" si="7"/>
        <v>11000</v>
      </c>
      <c r="D55" s="127">
        <f t="shared" si="7"/>
        <v>11000</v>
      </c>
      <c r="E55" s="126">
        <f>SUM(E56:E58)</f>
        <v>500</v>
      </c>
      <c r="F55" s="126">
        <f>SUM(F56)</f>
        <v>0</v>
      </c>
      <c r="G55" s="126">
        <f>SUM(G56)</f>
        <v>500</v>
      </c>
      <c r="H55" s="115"/>
      <c r="I55" s="77"/>
      <c r="J55" s="81"/>
      <c r="K55" s="79"/>
    </row>
    <row r="56" spans="1:15" ht="20.25" customHeight="1" x14ac:dyDescent="0.25">
      <c r="A56" s="101" t="s">
        <v>106</v>
      </c>
      <c r="B56" s="83">
        <v>500</v>
      </c>
      <c r="C56" s="83">
        <v>500</v>
      </c>
      <c r="D56" s="83">
        <v>500</v>
      </c>
      <c r="E56" s="83">
        <v>500</v>
      </c>
      <c r="F56" s="83"/>
      <c r="G56" s="83">
        <v>500</v>
      </c>
      <c r="H56" s="86" t="s">
        <v>107</v>
      </c>
      <c r="I56" s="77"/>
      <c r="J56" s="81"/>
      <c r="K56" s="79"/>
    </row>
    <row r="57" spans="1:15" ht="15" hidden="1" customHeight="1" x14ac:dyDescent="0.25">
      <c r="A57" s="101" t="s">
        <v>108</v>
      </c>
      <c r="B57" s="83">
        <v>10000</v>
      </c>
      <c r="C57" s="83">
        <v>10000</v>
      </c>
      <c r="D57" s="83">
        <v>10000</v>
      </c>
      <c r="E57" s="83">
        <v>0</v>
      </c>
      <c r="F57" s="83"/>
      <c r="G57" s="83"/>
      <c r="H57" s="86" t="s">
        <v>109</v>
      </c>
      <c r="I57" s="77"/>
      <c r="J57" s="81"/>
      <c r="K57" s="79"/>
    </row>
    <row r="58" spans="1:15" ht="12.75" hidden="1" customHeight="1" x14ac:dyDescent="0.25">
      <c r="A58" s="101" t="s">
        <v>185</v>
      </c>
      <c r="B58" s="83">
        <v>0</v>
      </c>
      <c r="C58" s="83">
        <v>500</v>
      </c>
      <c r="D58" s="83">
        <v>500</v>
      </c>
      <c r="E58" s="83">
        <v>0</v>
      </c>
      <c r="F58" s="83"/>
      <c r="G58" s="83"/>
      <c r="H58" s="86" t="s">
        <v>186</v>
      </c>
      <c r="I58" s="77"/>
      <c r="J58" s="81"/>
      <c r="K58" s="79"/>
      <c r="O58" s="39"/>
    </row>
    <row r="59" spans="1:15" ht="15.75" x14ac:dyDescent="0.25">
      <c r="A59" s="125" t="s">
        <v>187</v>
      </c>
      <c r="B59" s="126">
        <f>SUM(B60:B60)</f>
        <v>300</v>
      </c>
      <c r="C59" s="126">
        <f>SUM(C60:C60)</f>
        <v>300</v>
      </c>
      <c r="D59" s="126">
        <f>SUM(D60:D60)</f>
        <v>600</v>
      </c>
      <c r="E59" s="126">
        <f>SUM(E60:E60)</f>
        <v>900</v>
      </c>
      <c r="F59" s="126">
        <f>SUM(F60)</f>
        <v>0</v>
      </c>
      <c r="G59" s="126">
        <f>SUM(G60)</f>
        <v>900</v>
      </c>
      <c r="H59" s="110"/>
      <c r="I59" s="77"/>
      <c r="J59" s="118"/>
      <c r="K59" s="79"/>
    </row>
    <row r="60" spans="1:15" ht="15" customHeight="1" x14ac:dyDescent="0.25">
      <c r="A60" s="101" t="s">
        <v>188</v>
      </c>
      <c r="B60" s="83">
        <v>300</v>
      </c>
      <c r="C60" s="83">
        <v>300</v>
      </c>
      <c r="D60" s="83">
        <v>600</v>
      </c>
      <c r="E60" s="83">
        <v>900</v>
      </c>
      <c r="F60" s="83"/>
      <c r="G60" s="83">
        <v>900</v>
      </c>
      <c r="H60" s="86" t="s">
        <v>189</v>
      </c>
      <c r="I60" s="77"/>
      <c r="J60" s="81"/>
      <c r="K60" s="79"/>
    </row>
    <row r="61" spans="1:15" ht="15.75" x14ac:dyDescent="0.25">
      <c r="A61" s="125" t="s">
        <v>190</v>
      </c>
      <c r="B61" s="126">
        <f t="shared" ref="B61" si="8">SUM(B62:B63)</f>
        <v>16400</v>
      </c>
      <c r="C61" s="126">
        <f>SUM(C62:C63)</f>
        <v>16400</v>
      </c>
      <c r="D61" s="126">
        <f>SUM(D62:D63)</f>
        <v>16400</v>
      </c>
      <c r="E61" s="126">
        <f>SUM(E62:E63)</f>
        <v>16400</v>
      </c>
      <c r="F61" s="126">
        <f>SUM(F62:F63)</f>
        <v>4951.6000000000004</v>
      </c>
      <c r="G61" s="126">
        <f>SUM(G62:G63)</f>
        <v>18500</v>
      </c>
      <c r="H61" s="110"/>
      <c r="I61" s="77"/>
      <c r="J61" s="81"/>
      <c r="K61" s="79"/>
    </row>
    <row r="62" spans="1:15" ht="13.5" customHeight="1" x14ac:dyDescent="0.25">
      <c r="A62" s="101" t="s">
        <v>116</v>
      </c>
      <c r="B62" s="83">
        <v>13000</v>
      </c>
      <c r="C62" s="83">
        <v>13000</v>
      </c>
      <c r="D62" s="83">
        <v>13000</v>
      </c>
      <c r="E62" s="83">
        <v>13000</v>
      </c>
      <c r="F62" s="83">
        <v>3344.2</v>
      </c>
      <c r="G62" s="83">
        <v>14000</v>
      </c>
      <c r="H62" s="86" t="s">
        <v>191</v>
      </c>
      <c r="I62" s="77"/>
      <c r="J62" s="81"/>
      <c r="K62" s="79"/>
    </row>
    <row r="63" spans="1:15" ht="15" customHeight="1" x14ac:dyDescent="0.25">
      <c r="A63" s="101" t="s">
        <v>119</v>
      </c>
      <c r="B63" s="83">
        <v>3400</v>
      </c>
      <c r="C63" s="83">
        <v>3400</v>
      </c>
      <c r="D63" s="83">
        <v>3400</v>
      </c>
      <c r="E63" s="83">
        <v>3400</v>
      </c>
      <c r="F63" s="83">
        <v>1607.4</v>
      </c>
      <c r="G63" s="83">
        <v>4500</v>
      </c>
      <c r="H63" s="86" t="s">
        <v>120</v>
      </c>
      <c r="I63" s="77"/>
      <c r="J63" s="81"/>
      <c r="K63" s="79"/>
    </row>
    <row r="64" spans="1:15" ht="15.75" x14ac:dyDescent="0.25">
      <c r="A64" s="125" t="s">
        <v>192</v>
      </c>
      <c r="B64" s="126">
        <f t="shared" ref="B64:G64" si="9">SUM(B65:B70)</f>
        <v>16350</v>
      </c>
      <c r="C64" s="126">
        <f t="shared" si="9"/>
        <v>15700</v>
      </c>
      <c r="D64" s="126">
        <f t="shared" si="9"/>
        <v>15700</v>
      </c>
      <c r="E64" s="126">
        <f t="shared" si="9"/>
        <v>31000</v>
      </c>
      <c r="F64" s="126">
        <f t="shared" si="9"/>
        <v>14387.5</v>
      </c>
      <c r="G64" s="126">
        <f t="shared" si="9"/>
        <v>28500</v>
      </c>
      <c r="H64" s="110"/>
      <c r="I64" s="77"/>
      <c r="J64" s="81"/>
      <c r="K64" s="79"/>
    </row>
    <row r="65" spans="1:13" ht="15" customHeight="1" x14ac:dyDescent="0.25">
      <c r="A65" s="101" t="s">
        <v>125</v>
      </c>
      <c r="B65" s="83">
        <v>1500</v>
      </c>
      <c r="C65" s="83">
        <v>1500</v>
      </c>
      <c r="D65" s="83">
        <v>1500</v>
      </c>
      <c r="E65" s="83">
        <v>3500</v>
      </c>
      <c r="F65" s="83"/>
      <c r="G65" s="83">
        <v>3500</v>
      </c>
      <c r="H65" s="86" t="s">
        <v>193</v>
      </c>
      <c r="I65" s="77"/>
      <c r="J65" s="81"/>
      <c r="K65" s="79"/>
    </row>
    <row r="66" spans="1:13" ht="15" customHeight="1" x14ac:dyDescent="0.25">
      <c r="A66" s="101" t="s">
        <v>127</v>
      </c>
      <c r="B66" s="83">
        <v>1000</v>
      </c>
      <c r="C66" s="83">
        <v>1000</v>
      </c>
      <c r="D66" s="83">
        <v>1000</v>
      </c>
      <c r="E66" s="83">
        <v>8000</v>
      </c>
      <c r="F66" s="83"/>
      <c r="G66" s="83">
        <v>2000</v>
      </c>
      <c r="H66" s="86" t="s">
        <v>128</v>
      </c>
      <c r="I66" s="77"/>
      <c r="J66" s="81"/>
      <c r="K66" s="79"/>
    </row>
    <row r="67" spans="1:13" ht="17.25" customHeight="1" x14ac:dyDescent="0.25">
      <c r="A67" s="101" t="s">
        <v>129</v>
      </c>
      <c r="B67" s="83">
        <v>5600</v>
      </c>
      <c r="C67" s="83">
        <v>5200</v>
      </c>
      <c r="D67" s="83">
        <v>5200</v>
      </c>
      <c r="E67" s="83">
        <v>7000</v>
      </c>
      <c r="F67" s="83">
        <v>4150</v>
      </c>
      <c r="G67" s="83">
        <v>9000</v>
      </c>
      <c r="H67" s="86" t="s">
        <v>130</v>
      </c>
      <c r="I67" s="77"/>
      <c r="J67" s="81"/>
      <c r="K67" s="79"/>
    </row>
    <row r="68" spans="1:13" ht="15.75" customHeight="1" x14ac:dyDescent="0.25">
      <c r="A68" s="119" t="s">
        <v>131</v>
      </c>
      <c r="B68" s="87">
        <v>7000</v>
      </c>
      <c r="C68" s="87">
        <v>7000</v>
      </c>
      <c r="D68" s="87">
        <v>7000</v>
      </c>
      <c r="E68" s="87">
        <v>9500</v>
      </c>
      <c r="F68" s="87">
        <v>10237.5</v>
      </c>
      <c r="G68" s="87">
        <v>11000</v>
      </c>
      <c r="H68" s="86" t="s">
        <v>194</v>
      </c>
      <c r="I68" s="77"/>
      <c r="J68" s="81"/>
      <c r="K68" s="79"/>
    </row>
    <row r="69" spans="1:13" ht="12.75" customHeight="1" x14ac:dyDescent="0.25">
      <c r="A69" s="119" t="s">
        <v>134</v>
      </c>
      <c r="B69" s="87">
        <v>500</v>
      </c>
      <c r="C69" s="87">
        <v>500</v>
      </c>
      <c r="D69" s="87">
        <v>500</v>
      </c>
      <c r="E69" s="87">
        <v>1000</v>
      </c>
      <c r="F69" s="87"/>
      <c r="G69" s="87">
        <v>1000</v>
      </c>
      <c r="H69" s="86" t="s">
        <v>136</v>
      </c>
      <c r="I69" s="77"/>
      <c r="J69" s="81"/>
      <c r="K69" s="79"/>
    </row>
    <row r="70" spans="1:13" ht="12.75" customHeight="1" x14ac:dyDescent="0.25">
      <c r="A70" s="101" t="s">
        <v>195</v>
      </c>
      <c r="B70" s="87">
        <v>750</v>
      </c>
      <c r="C70" s="87">
        <v>500</v>
      </c>
      <c r="D70" s="87">
        <v>500</v>
      </c>
      <c r="E70" s="87">
        <v>2000</v>
      </c>
      <c r="F70" s="87"/>
      <c r="G70" s="87">
        <v>2000</v>
      </c>
      <c r="H70" s="86" t="s">
        <v>196</v>
      </c>
      <c r="I70" s="77"/>
      <c r="J70" s="81"/>
      <c r="K70" s="79"/>
    </row>
    <row r="71" spans="1:13" s="138" customFormat="1" ht="15.75" x14ac:dyDescent="0.25">
      <c r="A71" s="131" t="s">
        <v>139</v>
      </c>
      <c r="B71" s="132">
        <f>SUM(B15+B20+B23+B24+B30+B37+B44+B47+B55+B59+B61+B64)</f>
        <v>278400</v>
      </c>
      <c r="C71" s="132">
        <f>SUM(C15+C20+C23+C24+C30+C37+C44+C47+C55+C59+C61+C64)</f>
        <v>285300</v>
      </c>
      <c r="D71" s="132">
        <f>SUM(D15+D20+D23+D24+D30+D37+D44+D47+D55+D59+D61+D64)</f>
        <v>320100</v>
      </c>
      <c r="E71" s="132">
        <f>SUM(E15+E20+E23+E24+E30+E37+E44+E47+E55+E59+E61+E64)</f>
        <v>400700</v>
      </c>
      <c r="F71" s="132">
        <f>SUM(F64+F61+F59+F55+F47+F44+F37+F30+F24+F23+F20+F15)</f>
        <v>224515.43</v>
      </c>
      <c r="G71" s="132">
        <f>SUM(G64+G61+G59+G55+G47+G44+G37+G30+G24+G23+G20+G15)</f>
        <v>449450</v>
      </c>
      <c r="H71" s="133"/>
      <c r="I71" s="134"/>
      <c r="J71" s="135"/>
      <c r="K71" s="136"/>
      <c r="L71" s="137"/>
      <c r="M71" s="137"/>
    </row>
    <row r="72" spans="1:13" s="57" customFormat="1" ht="21.75" customHeight="1" x14ac:dyDescent="0.25">
      <c r="A72" s="129" t="s">
        <v>140</v>
      </c>
      <c r="B72" s="130">
        <f>B13-B71</f>
        <v>-40288</v>
      </c>
      <c r="C72" s="130">
        <f>C13-C71</f>
        <v>-10355.75</v>
      </c>
      <c r="D72" s="130">
        <f>D13-D71</f>
        <v>4400</v>
      </c>
      <c r="E72" s="130">
        <f>E13-E71</f>
        <v>-19700</v>
      </c>
      <c r="F72" s="130"/>
      <c r="G72" s="130">
        <f>SUM(G13-G71)</f>
        <v>-0.77000000001862645</v>
      </c>
      <c r="H72" s="120" t="s">
        <v>197</v>
      </c>
      <c r="I72" s="77"/>
      <c r="J72" s="81"/>
      <c r="K72" s="79"/>
      <c r="L72"/>
      <c r="M72"/>
    </row>
    <row r="73" spans="1:13" ht="116.25" customHeight="1" x14ac:dyDescent="0.25">
      <c r="A73" s="121" t="s">
        <v>198</v>
      </c>
      <c r="B73" s="140"/>
      <c r="C73" s="140"/>
      <c r="D73" s="122"/>
      <c r="E73" s="122"/>
      <c r="F73" s="122"/>
      <c r="G73" s="122"/>
      <c r="H73" s="122"/>
      <c r="I73" s="123"/>
      <c r="J73" s="82"/>
      <c r="K73" s="124"/>
    </row>
    <row r="74" spans="1:13" ht="15" customHeight="1" x14ac:dyDescent="0.25">
      <c r="A74" s="58"/>
      <c r="B74" s="58"/>
      <c r="C74" s="58"/>
      <c r="D74" s="58"/>
      <c r="E74" s="58"/>
      <c r="F74" s="58"/>
      <c r="G74" s="58"/>
      <c r="H74" s="58"/>
    </row>
    <row r="75" spans="1:13" ht="29.25" customHeight="1" x14ac:dyDescent="0.25">
      <c r="A75" s="75"/>
      <c r="B75" s="60"/>
      <c r="C75" s="60"/>
      <c r="D75" s="60"/>
      <c r="E75" s="60"/>
      <c r="F75" s="60"/>
      <c r="G75" s="60"/>
      <c r="H75" s="63"/>
    </row>
    <row r="76" spans="1:13" ht="15" x14ac:dyDescent="0.25">
      <c r="A76" s="61"/>
      <c r="B76" s="61"/>
      <c r="C76" s="61"/>
      <c r="D76" s="61"/>
      <c r="E76" s="61"/>
      <c r="F76" s="61"/>
      <c r="G76" s="61"/>
      <c r="H76" s="63"/>
      <c r="I76" s="65"/>
      <c r="J76" s="65"/>
    </row>
    <row r="77" spans="1:13" ht="68.25" customHeight="1" x14ac:dyDescent="0.25">
      <c r="A77" s="61"/>
      <c r="B77" s="61"/>
      <c r="C77" s="61"/>
      <c r="D77" s="61"/>
      <c r="E77" s="61"/>
      <c r="F77" s="61"/>
      <c r="G77" s="61"/>
      <c r="H77" s="63"/>
      <c r="I77" s="65"/>
      <c r="J77" s="65"/>
    </row>
    <row r="78" spans="1:13" x14ac:dyDescent="0.2">
      <c r="H78" s="66"/>
      <c r="I78" s="65"/>
      <c r="J78" s="65"/>
    </row>
    <row r="79" spans="1:13" x14ac:dyDescent="0.2">
      <c r="H79" s="66"/>
      <c r="I79" s="65"/>
      <c r="J79" s="65"/>
    </row>
    <row r="80" spans="1:13" x14ac:dyDescent="0.2">
      <c r="H80" s="66"/>
      <c r="I80" s="65"/>
      <c r="J80" s="65"/>
    </row>
    <row r="81" spans="8:13" x14ac:dyDescent="0.2">
      <c r="H81" s="66"/>
      <c r="I81" s="65"/>
      <c r="J81" s="65"/>
    </row>
    <row r="82" spans="8:13" x14ac:dyDescent="0.2">
      <c r="H82" s="66"/>
      <c r="I82" s="65"/>
      <c r="J82" s="65"/>
    </row>
    <row r="83" spans="8:13" x14ac:dyDescent="0.2">
      <c r="H83" s="66"/>
      <c r="I83" s="65"/>
      <c r="J83" s="65"/>
      <c r="L83" s="2"/>
      <c r="M83" s="2"/>
    </row>
    <row r="84" spans="8:13" s="2" customFormat="1" x14ac:dyDescent="0.2">
      <c r="I84" s="65"/>
      <c r="J84" s="65"/>
      <c r="K84" s="71"/>
    </row>
    <row r="85" spans="8:13" s="2" customFormat="1" x14ac:dyDescent="0.2">
      <c r="K85" s="72"/>
    </row>
    <row r="86" spans="8:13" s="2" customFormat="1" x14ac:dyDescent="0.2">
      <c r="K86" s="72"/>
    </row>
    <row r="87" spans="8:13" s="2" customFormat="1" x14ac:dyDescent="0.2">
      <c r="K87" s="72"/>
    </row>
    <row r="88" spans="8:13" s="2" customFormat="1" x14ac:dyDescent="0.2">
      <c r="K88" s="72"/>
    </row>
    <row r="89" spans="8:13" s="2" customFormat="1" x14ac:dyDescent="0.2">
      <c r="K89" s="72"/>
    </row>
    <row r="90" spans="8:13" s="2" customFormat="1" x14ac:dyDescent="0.2">
      <c r="K90" s="72"/>
    </row>
    <row r="91" spans="8:13" s="2" customFormat="1" x14ac:dyDescent="0.2">
      <c r="K91" s="72"/>
    </row>
    <row r="92" spans="8:13" s="2" customFormat="1" x14ac:dyDescent="0.2">
      <c r="K92" s="72"/>
    </row>
    <row r="93" spans="8:13" s="2" customFormat="1" x14ac:dyDescent="0.2">
      <c r="K93" s="72"/>
    </row>
    <row r="94" spans="8:13" s="2" customFormat="1" x14ac:dyDescent="0.2">
      <c r="K94" s="72"/>
    </row>
    <row r="95" spans="8:13" s="2" customFormat="1" x14ac:dyDescent="0.2">
      <c r="K95" s="72"/>
    </row>
    <row r="96" spans="8:13" s="2" customFormat="1" x14ac:dyDescent="0.2">
      <c r="K96" s="72"/>
    </row>
    <row r="97" spans="11:11" s="2" customFormat="1" x14ac:dyDescent="0.2">
      <c r="K97" s="72"/>
    </row>
    <row r="98" spans="11:11" s="2" customFormat="1" x14ac:dyDescent="0.2">
      <c r="K98" s="72"/>
    </row>
    <row r="99" spans="11:11" s="2" customFormat="1" x14ac:dyDescent="0.2">
      <c r="K99" s="72"/>
    </row>
    <row r="100" spans="11:11" s="2" customFormat="1" x14ac:dyDescent="0.2">
      <c r="K100" s="72"/>
    </row>
    <row r="101" spans="11:11" s="2" customFormat="1" x14ac:dyDescent="0.2">
      <c r="K101" s="72"/>
    </row>
    <row r="102" spans="11:11" s="2" customFormat="1" x14ac:dyDescent="0.2">
      <c r="K102" s="72"/>
    </row>
    <row r="103" spans="11:11" s="2" customFormat="1" x14ac:dyDescent="0.2">
      <c r="K103" s="72"/>
    </row>
    <row r="104" spans="11:11" s="2" customFormat="1" x14ac:dyDescent="0.2">
      <c r="K104" s="72"/>
    </row>
    <row r="105" spans="11:11" s="2" customFormat="1" x14ac:dyDescent="0.2">
      <c r="K105" s="72"/>
    </row>
    <row r="106" spans="11:11" s="2" customFormat="1" x14ac:dyDescent="0.2">
      <c r="K106" s="72"/>
    </row>
    <row r="107" spans="11:11" s="2" customFormat="1" x14ac:dyDescent="0.2">
      <c r="K107" s="72"/>
    </row>
    <row r="108" spans="11:11" s="2" customFormat="1" x14ac:dyDescent="0.2">
      <c r="K108" s="72"/>
    </row>
    <row r="109" spans="11:11" s="2" customFormat="1" x14ac:dyDescent="0.2">
      <c r="K109" s="72"/>
    </row>
    <row r="110" spans="11:11" s="2" customFormat="1" x14ac:dyDescent="0.2">
      <c r="K110" s="72"/>
    </row>
    <row r="111" spans="11:11" s="2" customFormat="1" x14ac:dyDescent="0.2">
      <c r="K111" s="72"/>
    </row>
    <row r="112" spans="11:11" s="2" customFormat="1" x14ac:dyDescent="0.2">
      <c r="K112" s="72"/>
    </row>
    <row r="113" spans="9:13" s="2" customFormat="1" x14ac:dyDescent="0.2">
      <c r="K113" s="72"/>
      <c r="L113"/>
      <c r="M113"/>
    </row>
    <row r="114" spans="9:13" x14ac:dyDescent="0.2">
      <c r="I114" s="2"/>
      <c r="J114" s="2"/>
      <c r="K114" s="72"/>
    </row>
  </sheetData>
  <mergeCells count="4">
    <mergeCell ref="J13:J14"/>
    <mergeCell ref="N15:Q16"/>
    <mergeCell ref="N18:Q21"/>
    <mergeCell ref="J22:J23"/>
  </mergeCells>
  <pageMargins left="0.78740157480314965" right="0.78740157480314965" top="1.0236220472440944" bottom="1.0236220472440944" header="0.78740157480314965" footer="0.78740157480314965"/>
  <pageSetup scale="86" firstPageNumber="0" fitToWidth="2" fitToHeight="4" orientation="landscape" horizontalDpi="300" verticalDpi="300" r:id="rId1"/>
  <headerFooter>
    <oddHeader>&amp;C&amp;A</oddHeader>
    <oddFooter>&amp;CPage &amp;P</oddFooter>
  </headerFooter>
  <rowBreaks count="2" manualBreakCount="2">
    <brk id="22" max="7" man="1"/>
    <brk id="37" max="9"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1"/>
  <sheetViews>
    <sheetView workbookViewId="0">
      <selection activeCell="G3" sqref="G3"/>
    </sheetView>
  </sheetViews>
  <sheetFormatPr defaultRowHeight="12.75" x14ac:dyDescent="0.2"/>
  <cols>
    <col min="3" max="3" width="17.140625" customWidth="1"/>
    <col min="8" max="8" width="22.7109375" hidden="1" customWidth="1"/>
  </cols>
  <sheetData>
    <row r="1" spans="3:7" x14ac:dyDescent="0.2">
      <c r="C1" t="s">
        <v>2</v>
      </c>
      <c r="D1" t="s">
        <v>3</v>
      </c>
      <c r="E1" t="s">
        <v>4</v>
      </c>
      <c r="F1" t="s">
        <v>5</v>
      </c>
      <c r="G1" t="s">
        <v>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120" zoomScaleNormal="100" zoomScalePageLayoutView="120" workbookViewId="0">
      <selection activeCell="B26" sqref="B26"/>
    </sheetView>
  </sheetViews>
  <sheetFormatPr defaultColWidth="8.85546875" defaultRowHeight="12.75" x14ac:dyDescent="0.2"/>
  <cols>
    <col min="1" max="1" width="19.5703125" customWidth="1"/>
    <col min="2" max="2" width="11.42578125" customWidth="1"/>
    <col min="3" max="3" width="10.42578125" customWidth="1"/>
    <col min="4" max="4" width="15.42578125" customWidth="1"/>
    <col min="5" max="5" width="11.42578125" customWidth="1"/>
    <col min="6" max="1025" width="8.5703125" customWidth="1"/>
  </cols>
  <sheetData>
    <row r="1" spans="1:5" x14ac:dyDescent="0.2">
      <c r="A1" s="37" t="s">
        <v>204</v>
      </c>
    </row>
    <row r="2" spans="1:5" x14ac:dyDescent="0.2">
      <c r="A2" t="s">
        <v>205</v>
      </c>
    </row>
    <row r="4" spans="1:5" x14ac:dyDescent="0.2">
      <c r="A4" s="37" t="s">
        <v>206</v>
      </c>
      <c r="E4" t="s">
        <v>207</v>
      </c>
    </row>
    <row r="5" spans="1:5" x14ac:dyDescent="0.2">
      <c r="A5" t="s">
        <v>208</v>
      </c>
      <c r="B5" s="68">
        <v>16.5</v>
      </c>
      <c r="C5" t="s">
        <v>209</v>
      </c>
    </row>
    <row r="6" spans="1:5" x14ac:dyDescent="0.2">
      <c r="A6" t="s">
        <v>210</v>
      </c>
      <c r="B6">
        <f>6*4</f>
        <v>24</v>
      </c>
      <c r="C6" t="s">
        <v>211</v>
      </c>
    </row>
    <row r="7" spans="1:5" x14ac:dyDescent="0.2">
      <c r="A7" t="s">
        <v>212</v>
      </c>
      <c r="B7">
        <v>51</v>
      </c>
      <c r="C7" t="s">
        <v>213</v>
      </c>
    </row>
    <row r="8" spans="1:5" x14ac:dyDescent="0.2">
      <c r="A8" s="37" t="s">
        <v>214</v>
      </c>
      <c r="B8" s="69">
        <f>B5*B6*B7</f>
        <v>20196</v>
      </c>
    </row>
    <row r="11" spans="1:5" x14ac:dyDescent="0.2">
      <c r="A11" s="37" t="s">
        <v>215</v>
      </c>
    </row>
    <row r="12" spans="1:5" x14ac:dyDescent="0.2">
      <c r="A12" t="s">
        <v>208</v>
      </c>
      <c r="B12" s="68">
        <v>16.5</v>
      </c>
      <c r="C12" t="s">
        <v>209</v>
      </c>
    </row>
    <row r="13" spans="1:5" x14ac:dyDescent="0.2">
      <c r="A13" t="s">
        <v>210</v>
      </c>
      <c r="B13">
        <v>2</v>
      </c>
      <c r="C13" t="s">
        <v>211</v>
      </c>
    </row>
    <row r="14" spans="1:5" x14ac:dyDescent="0.2">
      <c r="A14" t="s">
        <v>212</v>
      </c>
      <c r="B14">
        <v>51</v>
      </c>
      <c r="C14" t="s">
        <v>213</v>
      </c>
    </row>
    <row r="15" spans="1:5" x14ac:dyDescent="0.2">
      <c r="A15" s="37" t="s">
        <v>214</v>
      </c>
      <c r="B15" s="69">
        <f>B12*B13*B14</f>
        <v>1683</v>
      </c>
    </row>
    <row r="18" spans="1:5" x14ac:dyDescent="0.2">
      <c r="A18" s="37" t="s">
        <v>216</v>
      </c>
      <c r="B18" s="37" t="s">
        <v>217</v>
      </c>
      <c r="C18" s="37" t="s">
        <v>218</v>
      </c>
      <c r="D18" s="37" t="s">
        <v>219</v>
      </c>
      <c r="E18" s="37" t="s">
        <v>214</v>
      </c>
    </row>
    <row r="19" spans="1:5" x14ac:dyDescent="0.2">
      <c r="A19" s="70" t="s">
        <v>220</v>
      </c>
      <c r="B19" s="68">
        <v>12</v>
      </c>
      <c r="C19">
        <v>20</v>
      </c>
      <c r="D19">
        <v>50</v>
      </c>
      <c r="E19" s="69">
        <f>D19*C19*B19</f>
        <v>12000</v>
      </c>
    </row>
    <row r="20" spans="1:5" x14ac:dyDescent="0.2">
      <c r="A20" s="70" t="s">
        <v>221</v>
      </c>
      <c r="B20" s="68">
        <v>12</v>
      </c>
      <c r="C20">
        <v>15</v>
      </c>
      <c r="D20">
        <v>50</v>
      </c>
      <c r="E20" s="69">
        <f>D20*C20*B20</f>
        <v>9000</v>
      </c>
    </row>
    <row r="21" spans="1:5" x14ac:dyDescent="0.2">
      <c r="A21" s="70" t="s">
        <v>222</v>
      </c>
      <c r="B21" s="68">
        <v>12</v>
      </c>
      <c r="C21">
        <v>15</v>
      </c>
      <c r="D21">
        <v>50</v>
      </c>
      <c r="E21" s="69">
        <f>D21*C21*B21</f>
        <v>9000</v>
      </c>
    </row>
  </sheetData>
  <pageMargins left="0.7" right="0.7" top="0.75" bottom="0.75" header="0.51180555555555496" footer="0.51180555555555496"/>
  <pageSetup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3F19ADEB5E554C910E3F9BCA7BA117" ma:contentTypeVersion="15" ma:contentTypeDescription="Create a new document." ma:contentTypeScope="" ma:versionID="b0c8774eabb3ea0824406a307009836b">
  <xsd:schema xmlns:xsd="http://www.w3.org/2001/XMLSchema" xmlns:xs="http://www.w3.org/2001/XMLSchema" xmlns:p="http://schemas.microsoft.com/office/2006/metadata/properties" xmlns:ns3="e9a0339b-0bf4-45b5-8b8b-e909fcd8028b" xmlns:ns4="1bbd7320-dd52-4c57-9e4e-1fc2831b580c" targetNamespace="http://schemas.microsoft.com/office/2006/metadata/properties" ma:root="true" ma:fieldsID="69daa39b4cfc73e6b7446f9ef9903941" ns3:_="" ns4:_="">
    <xsd:import namespace="e9a0339b-0bf4-45b5-8b8b-e909fcd8028b"/>
    <xsd:import namespace="1bbd7320-dd52-4c57-9e4e-1fc2831b580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element ref="ns4:MediaServiceDateTaken"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0339b-0bf4-45b5-8b8b-e909fcd802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d7320-dd52-4c57-9e4e-1fc2831b58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bbd7320-dd52-4c57-9e4e-1fc2831b580c" xsi:nil="true"/>
  </documentManagement>
</p:properties>
</file>

<file path=customXml/itemProps1.xml><?xml version="1.0" encoding="utf-8"?>
<ds:datastoreItem xmlns:ds="http://schemas.openxmlformats.org/officeDocument/2006/customXml" ds:itemID="{67B98480-CEB6-41CA-82A4-73B6140D90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0339b-0bf4-45b5-8b8b-e909fcd8028b"/>
    <ds:schemaRef ds:uri="1bbd7320-dd52-4c57-9e4e-1fc2831b58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EE30E5-670A-4AD4-B123-D91EEB07927B}">
  <ds:schemaRefs>
    <ds:schemaRef ds:uri="http://schemas.microsoft.com/sharepoint/v3/contenttype/forms"/>
  </ds:schemaRefs>
</ds:datastoreItem>
</file>

<file path=customXml/itemProps3.xml><?xml version="1.0" encoding="utf-8"?>
<ds:datastoreItem xmlns:ds="http://schemas.openxmlformats.org/officeDocument/2006/customXml" ds:itemID="{25EBDCEA-3BF6-4374-B5E9-160C383F1E65}">
  <ds:schemaRefs>
    <ds:schemaRef ds:uri="e9a0339b-0bf4-45b5-8b8b-e909fcd8028b"/>
    <ds:schemaRef ds:uri="http://purl.org/dc/terms/"/>
    <ds:schemaRef ds:uri="http://schemas.microsoft.com/office/2006/metadata/properties"/>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 ds:uri="1bbd7320-dd52-4c57-9e4e-1fc2831b580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Budget FY19-20</vt:lpstr>
      <vt:lpstr>Budget FY21-22_rev</vt:lpstr>
      <vt:lpstr>Budget FY22-2023</vt:lpstr>
      <vt:lpstr>FY 2023-2024</vt:lpstr>
      <vt:lpstr>Sheet1</vt:lpstr>
      <vt:lpstr>Salary Calculations</vt:lpstr>
      <vt:lpstr>'Budget FY19-20'!_FilterDatabase</vt:lpstr>
      <vt:lpstr>'Budget FY21-22_rev'!_FilterDatabase</vt:lpstr>
      <vt:lpstr>'Budget FY22-2023'!_FilterDatabase</vt:lpstr>
      <vt:lpstr>'FY 2023-2024'!_FilterDatabase</vt:lpstr>
      <vt:lpstr>'Budget FY19-20'!Print_Area</vt:lpstr>
      <vt:lpstr>'Budget FY21-22_rev'!Print_Area</vt:lpstr>
      <vt:lpstr>'Budget FY22-2023'!Print_Area</vt:lpstr>
      <vt:lpstr>'FY 2023-2024'!Print_Area</vt:lpstr>
      <vt:lpstr>'Budget FY19-20'!Print_Titles</vt:lpstr>
      <vt:lpstr>'Budget FY21-22_rev'!Print_Titles</vt:lpstr>
      <vt:lpstr>'Budget FY22-2023'!Print_Titles</vt:lpstr>
      <vt:lpstr>'FY 2023-2024'!Print_Titles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GSA Office</dc:creator>
  <cp:keywords/>
  <dc:description/>
  <cp:lastModifiedBy>Director</cp:lastModifiedBy>
  <cp:revision>13</cp:revision>
  <dcterms:created xsi:type="dcterms:W3CDTF">2017-08-30T19:32:45Z</dcterms:created>
  <dcterms:modified xsi:type="dcterms:W3CDTF">2024-02-14T15:22:01Z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0x010100FE3F19ADEB5E554C910E3F9BCA7BA117</vt:lpwstr>
  </property>
</Properties>
</file>