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Ashley\Documents\GSA\2022\AGM\"/>
    </mc:Choice>
  </mc:AlternateContent>
  <xr:revisionPtr revIDLastSave="0" documentId="8_{CB2E1316-C32A-4222-8DB7-80FD7973DC6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2" l="1"/>
  <c r="I14" i="2" s="1"/>
  <c r="I5" i="2"/>
  <c r="I13" i="2" s="1"/>
  <c r="I16" i="2" s="1"/>
  <c r="I22" i="2"/>
  <c r="F10" i="2"/>
  <c r="G56" i="2" s="1"/>
  <c r="D10" i="2"/>
  <c r="E56" i="2" s="1"/>
  <c r="I15" i="2"/>
  <c r="I31" i="2"/>
  <c r="I51" i="2"/>
  <c r="F16" i="2"/>
  <c r="F18" i="2" s="1"/>
  <c r="F53" i="2" s="1"/>
  <c r="F51" i="2"/>
  <c r="D16" i="2"/>
  <c r="D18" i="2" s="1"/>
  <c r="D53" i="2" s="1"/>
  <c r="D51" i="2"/>
  <c r="G22" i="2"/>
  <c r="E22" i="2"/>
  <c r="G16" i="2"/>
  <c r="E16" i="2"/>
  <c r="G15" i="2"/>
  <c r="G14" i="2"/>
  <c r="E14" i="2"/>
  <c r="G13" i="2"/>
  <c r="E13" i="2"/>
  <c r="E10" i="1"/>
  <c r="G10" i="1"/>
  <c r="H15" i="1" s="1"/>
  <c r="K56" i="1"/>
  <c r="H14" i="1"/>
  <c r="H13" i="1"/>
  <c r="G16" i="1"/>
  <c r="G51" i="1"/>
  <c r="J16" i="1"/>
  <c r="K16" i="1" s="1"/>
  <c r="J51" i="1"/>
  <c r="E51" i="1"/>
  <c r="J18" i="1" l="1"/>
  <c r="J53" i="1" s="1"/>
  <c r="H22" i="1"/>
  <c r="H16" i="1"/>
  <c r="F16" i="1"/>
  <c r="E18" i="1"/>
  <c r="E53" i="1" s="1"/>
  <c r="I18" i="2"/>
  <c r="I53" i="2" s="1"/>
  <c r="J16" i="2"/>
  <c r="J56" i="2"/>
  <c r="G18" i="1"/>
  <c r="G53" i="1" s="1"/>
</calcChain>
</file>

<file path=xl/sharedStrings.xml><?xml version="1.0" encoding="utf-8"?>
<sst xmlns="http://schemas.openxmlformats.org/spreadsheetml/2006/main" count="128" uniqueCount="77">
  <si>
    <t>Income</t>
  </si>
  <si>
    <t>Sales - Bar</t>
  </si>
  <si>
    <t>Sales - Food</t>
  </si>
  <si>
    <t>Sales - Other</t>
  </si>
  <si>
    <t>Discounts</t>
  </si>
  <si>
    <t>Rebates</t>
  </si>
  <si>
    <t>Notes</t>
  </si>
  <si>
    <t>Cost of Goods Sold</t>
  </si>
  <si>
    <t>COGS - Bar</t>
  </si>
  <si>
    <t>COGS - Food</t>
  </si>
  <si>
    <t>Total COGS</t>
  </si>
  <si>
    <t>Gross Profit</t>
  </si>
  <si>
    <t>Expenses</t>
  </si>
  <si>
    <t>(approx. 8% of payroll)</t>
  </si>
  <si>
    <t>Wages - Restaurant</t>
  </si>
  <si>
    <t>target - under 33%</t>
  </si>
  <si>
    <t>($800 x 12 months)</t>
  </si>
  <si>
    <t>Employee Deductions</t>
  </si>
  <si>
    <t>EI, CPP, etc. (approx. 6.6% of payroll)</t>
  </si>
  <si>
    <t>Legal &amp; Accounting</t>
  </si>
  <si>
    <t>(Bookkeeper, Audit, Lawyers)</t>
  </si>
  <si>
    <t>Rent</t>
  </si>
  <si>
    <t>Laundry</t>
  </si>
  <si>
    <t>Storage</t>
  </si>
  <si>
    <t>Licenses &amp; Taxes</t>
  </si>
  <si>
    <t>Office Expenses</t>
  </si>
  <si>
    <t>Bank charges</t>
  </si>
  <si>
    <t>GBL (credit card machine)</t>
  </si>
  <si>
    <t>Ceridian (payroll)</t>
  </si>
  <si>
    <t>Total Expenses</t>
  </si>
  <si>
    <t>Net Income</t>
  </si>
  <si>
    <t>Advertising &amp; Promotion</t>
  </si>
  <si>
    <t>Restaurant supplies and services</t>
  </si>
  <si>
    <t>Paper, printing, postage, etc.</t>
  </si>
  <si>
    <t>EHT Expense</t>
  </si>
  <si>
    <t>WSIB Expense</t>
  </si>
  <si>
    <t>Employee Benefits Other</t>
  </si>
  <si>
    <t>Insurance Expense</t>
  </si>
  <si>
    <t>Supplies &amp; Services</t>
  </si>
  <si>
    <t>Repairs &amp; Maintenance</t>
  </si>
  <si>
    <t>Utilities, Telephone &amp; Cable</t>
  </si>
  <si>
    <t>Parking Expense</t>
  </si>
  <si>
    <t>Waste Disposal</t>
  </si>
  <si>
    <t>Computer Expenses</t>
  </si>
  <si>
    <t>Late charges/penalties</t>
  </si>
  <si>
    <t>Entertainment/Meals/Travel</t>
  </si>
  <si>
    <t>Donated gift certificates</t>
  </si>
  <si>
    <t>Membership dues/fees</t>
  </si>
  <si>
    <t>Amortization Expense</t>
  </si>
  <si>
    <t xml:space="preserve">target - UNDER 40%   </t>
  </si>
  <si>
    <t>Prime cost</t>
  </si>
  <si>
    <t>Training Expense</t>
  </si>
  <si>
    <t>Consulting</t>
  </si>
  <si>
    <t xml:space="preserve">Entertainment </t>
  </si>
  <si>
    <t xml:space="preserve">target - under 40% </t>
  </si>
  <si>
    <t xml:space="preserve">Charities/Community groups only.  </t>
  </si>
  <si>
    <t>Food rebates / revenue</t>
  </si>
  <si>
    <t>2016 Actual</t>
  </si>
  <si>
    <t>COGS- Supplies</t>
  </si>
  <si>
    <t>Phoenix Budget - 2017-2018</t>
  </si>
  <si>
    <t>Total payroll goal 35%</t>
  </si>
  <si>
    <t>Radio, Telephone, Cable</t>
  </si>
  <si>
    <t>2017 / 2018</t>
  </si>
  <si>
    <t>target-under 38 %</t>
  </si>
  <si>
    <t>target-under 32%</t>
  </si>
  <si>
    <t>POS</t>
  </si>
  <si>
    <t>Donations</t>
  </si>
  <si>
    <t>Charities - Holiday Market</t>
  </si>
  <si>
    <t>Projection</t>
  </si>
  <si>
    <t>Cash short/over</t>
  </si>
  <si>
    <t>Other Expenses</t>
  </si>
  <si>
    <t>2022/2023</t>
  </si>
  <si>
    <t>Phoenix Budget 2022/2023</t>
  </si>
  <si>
    <t>Actual</t>
  </si>
  <si>
    <t>2020/2021</t>
  </si>
  <si>
    <t>Target 42%</t>
  </si>
  <si>
    <t>Total Payroll goal 40%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</si>
</sst>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0" fontId="1" fillId="0" borderId="0" xfId="0" applyFont="1"/>
    <xf numFmtId="0" fontId="2" fillId="0" borderId="0" xfId="0" applyFont="1"/>
    <xf numFmtId="0" fontId="0" fillId="2" borderId="0" xfId="0" applyFill="1"/>
    <xf numFmtId="0" fontId="0" fillId="0" borderId="0" xfId="0" applyFill="1"/>
    <xf numFmtId="10" fontId="0" fillId="0" borderId="0" xfId="0" applyNumberFormat="1"/>
    <xf numFmtId="0" fontId="0" fillId="0" borderId="0" xfId="0" applyNumberFormat="1"/>
    <xf numFmtId="164" fontId="0" fillId="0" borderId="0" xfId="0" applyNumberFormat="1" applyBorder="1"/>
    <xf numFmtId="164" fontId="0" fillId="0" borderId="0" xfId="0" applyNumberFormat="1" applyFill="1"/>
    <xf numFmtId="9" fontId="0" fillId="0" borderId="2" xfId="0" applyNumberFormat="1" applyBorder="1"/>
    <xf numFmtId="10" fontId="0" fillId="0" borderId="0" xfId="0" applyNumberFormat="1" applyBorder="1"/>
    <xf numFmtId="10" fontId="0" fillId="0" borderId="2" xfId="0" applyNumberFormat="1" applyBorder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6"/>
  <sheetViews>
    <sheetView tabSelected="1" workbookViewId="0">
      <selection activeCell="J50" sqref="J50"/>
    </sheetView>
  </sheetViews>
  <sheetFormatPr defaultColWidth="8.81640625" defaultRowHeight="14.5" x14ac:dyDescent="0.35"/>
  <cols>
    <col min="1" max="1" width="1.36328125" customWidth="1"/>
    <col min="2" max="2" width="4" customWidth="1"/>
    <col min="3" max="3" width="26.453125" bestFit="1" customWidth="1"/>
    <col min="4" max="4" width="3" customWidth="1"/>
    <col min="5" max="5" width="13.36328125" customWidth="1"/>
    <col min="6" max="6" width="7.1796875" bestFit="1" customWidth="1"/>
    <col min="7" max="7" width="13.1796875" customWidth="1"/>
    <col min="8" max="8" width="7.1796875" bestFit="1" customWidth="1"/>
    <col min="9" max="9" width="2.453125" customWidth="1"/>
    <col min="10" max="10" width="12.453125" style="1" customWidth="1"/>
    <col min="11" max="11" width="8.1796875" style="9" bestFit="1" customWidth="1"/>
    <col min="12" max="12" width="37.1796875" customWidth="1"/>
  </cols>
  <sheetData>
    <row r="1" spans="2:12" ht="15.5" x14ac:dyDescent="0.35">
      <c r="C1" s="6" t="s">
        <v>72</v>
      </c>
    </row>
    <row r="2" spans="2:12" x14ac:dyDescent="0.35">
      <c r="G2" t="s">
        <v>73</v>
      </c>
      <c r="J2" s="1" t="s">
        <v>68</v>
      </c>
    </row>
    <row r="3" spans="2:12" x14ac:dyDescent="0.35">
      <c r="B3" s="5" t="s">
        <v>0</v>
      </c>
      <c r="G3" t="s">
        <v>74</v>
      </c>
      <c r="J3" s="10" t="s">
        <v>71</v>
      </c>
      <c r="L3" t="s">
        <v>6</v>
      </c>
    </row>
    <row r="4" spans="2:12" x14ac:dyDescent="0.35">
      <c r="B4" s="5"/>
      <c r="J4" s="10"/>
    </row>
    <row r="5" spans="2:12" x14ac:dyDescent="0.35">
      <c r="C5" s="7" t="s">
        <v>1</v>
      </c>
      <c r="E5" s="1"/>
      <c r="F5" s="1"/>
      <c r="G5" s="1">
        <v>33196.78</v>
      </c>
      <c r="H5" s="1"/>
      <c r="I5" s="1"/>
      <c r="J5" s="1">
        <v>317531</v>
      </c>
      <c r="K5" s="9">
        <v>0.35</v>
      </c>
    </row>
    <row r="6" spans="2:12" x14ac:dyDescent="0.35">
      <c r="C6" s="7" t="s">
        <v>2</v>
      </c>
      <c r="E6" s="1"/>
      <c r="F6" s="1"/>
      <c r="G6" s="1">
        <v>57555.43</v>
      </c>
      <c r="H6" s="1"/>
      <c r="I6" s="1"/>
      <c r="J6" s="1">
        <v>623162</v>
      </c>
      <c r="K6" s="9">
        <v>0.65</v>
      </c>
    </row>
    <row r="7" spans="2:12" x14ac:dyDescent="0.35">
      <c r="C7" t="s">
        <v>3</v>
      </c>
      <c r="E7" s="1"/>
      <c r="F7" s="1"/>
      <c r="G7" s="1">
        <v>13185</v>
      </c>
      <c r="H7" s="1"/>
      <c r="I7" s="1"/>
      <c r="J7" s="1">
        <v>1000</v>
      </c>
    </row>
    <row r="8" spans="2:12" x14ac:dyDescent="0.35">
      <c r="C8" t="s">
        <v>4</v>
      </c>
      <c r="E8" s="1"/>
      <c r="F8" s="1"/>
      <c r="G8" s="1">
        <v>-3738</v>
      </c>
      <c r="H8" s="1"/>
      <c r="I8" s="1"/>
      <c r="J8" s="1">
        <v>-33051</v>
      </c>
    </row>
    <row r="9" spans="2:12" x14ac:dyDescent="0.35">
      <c r="C9" s="7" t="s">
        <v>5</v>
      </c>
      <c r="E9" s="2"/>
      <c r="F9" s="2"/>
      <c r="G9" s="2">
        <v>3184</v>
      </c>
      <c r="H9" s="2"/>
      <c r="I9" s="2"/>
      <c r="J9" s="2">
        <v>6000</v>
      </c>
      <c r="L9" t="s">
        <v>56</v>
      </c>
    </row>
    <row r="10" spans="2:12" x14ac:dyDescent="0.35">
      <c r="E10" s="3">
        <f>SUM(E5:E9)</f>
        <v>0</v>
      </c>
      <c r="F10" s="3"/>
      <c r="G10" s="3">
        <f t="shared" ref="G10" si="0">SUM(G5:G9)</f>
        <v>103383.20999999999</v>
      </c>
      <c r="H10" s="3"/>
      <c r="I10" s="3"/>
      <c r="J10" s="3">
        <v>914642</v>
      </c>
    </row>
    <row r="12" spans="2:12" x14ac:dyDescent="0.35">
      <c r="B12" s="5" t="s">
        <v>7</v>
      </c>
    </row>
    <row r="13" spans="2:12" x14ac:dyDescent="0.35">
      <c r="C13" s="7" t="s">
        <v>8</v>
      </c>
      <c r="E13" s="1"/>
      <c r="F13" s="16"/>
      <c r="G13" s="1">
        <v>12448</v>
      </c>
      <c r="H13" s="9">
        <f>G13/G5</f>
        <v>0.37497612720269857</v>
      </c>
      <c r="I13" s="1"/>
      <c r="J13" s="1">
        <v>115000</v>
      </c>
      <c r="K13" s="9">
        <v>0.36</v>
      </c>
      <c r="L13" t="s">
        <v>63</v>
      </c>
    </row>
    <row r="14" spans="2:12" x14ac:dyDescent="0.35">
      <c r="C14" s="7" t="s">
        <v>9</v>
      </c>
      <c r="E14" s="11"/>
      <c r="F14" s="16"/>
      <c r="G14" s="11">
        <v>34430</v>
      </c>
      <c r="H14" s="14">
        <f>G14/G6</f>
        <v>0.59820593817125511</v>
      </c>
      <c r="I14" s="11"/>
      <c r="J14" s="11">
        <v>210000</v>
      </c>
      <c r="K14" s="9">
        <v>0.33600000000000002</v>
      </c>
      <c r="L14" t="s">
        <v>64</v>
      </c>
    </row>
    <row r="15" spans="2:12" x14ac:dyDescent="0.35">
      <c r="C15" s="7" t="s">
        <v>58</v>
      </c>
      <c r="E15" s="11"/>
      <c r="F15" s="11"/>
      <c r="G15" s="11">
        <v>1769</v>
      </c>
      <c r="H15" s="14">
        <f>G15/G10</f>
        <v>1.7111095699195257E-2</v>
      </c>
      <c r="I15" s="11"/>
      <c r="J15" s="2">
        <v>2500</v>
      </c>
      <c r="K15" s="9">
        <v>1.4999999999999999E-2</v>
      </c>
    </row>
    <row r="16" spans="2:12" x14ac:dyDescent="0.35">
      <c r="B16" s="5" t="s">
        <v>10</v>
      </c>
      <c r="E16" s="3"/>
      <c r="F16" s="13" t="e">
        <f>E16/E10</f>
        <v>#DIV/0!</v>
      </c>
      <c r="G16" s="3">
        <f>SUM(G13:G15)</f>
        <v>48647</v>
      </c>
      <c r="H16" s="15">
        <f>G16/G10</f>
        <v>0.47055029535260129</v>
      </c>
      <c r="I16" s="3"/>
      <c r="J16" s="2">
        <f>SUM(J13:J15)</f>
        <v>327500</v>
      </c>
      <c r="K16" s="9">
        <f>J16/J10</f>
        <v>0.35806359209395588</v>
      </c>
    </row>
    <row r="17" spans="2:12" x14ac:dyDescent="0.35">
      <c r="E17" s="1"/>
      <c r="F17" s="1"/>
      <c r="G17" s="1"/>
      <c r="H17" s="1"/>
      <c r="I17" s="1"/>
    </row>
    <row r="18" spans="2:12" x14ac:dyDescent="0.35">
      <c r="B18" s="5" t="s">
        <v>11</v>
      </c>
      <c r="E18" s="2">
        <f>E10-E16</f>
        <v>0</v>
      </c>
      <c r="F18" s="2"/>
      <c r="G18" s="2">
        <f t="shared" ref="G18" si="1">G10-G16</f>
        <v>54736.209999999992</v>
      </c>
      <c r="H18" s="2"/>
      <c r="I18" s="2"/>
      <c r="J18" s="2">
        <f>J10-J16</f>
        <v>587142</v>
      </c>
    </row>
    <row r="20" spans="2:12" x14ac:dyDescent="0.35">
      <c r="B20" s="5" t="s">
        <v>12</v>
      </c>
    </row>
    <row r="21" spans="2:12" x14ac:dyDescent="0.35">
      <c r="C21" t="s">
        <v>34</v>
      </c>
      <c r="E21" s="1"/>
      <c r="F21" s="1"/>
      <c r="G21" s="1">
        <v>447</v>
      </c>
      <c r="H21" s="1"/>
      <c r="I21" s="1"/>
      <c r="J21" s="1">
        <v>2500</v>
      </c>
    </row>
    <row r="22" spans="2:12" x14ac:dyDescent="0.35">
      <c r="C22" s="7" t="s">
        <v>14</v>
      </c>
      <c r="E22" s="1"/>
      <c r="F22" s="9"/>
      <c r="G22" s="1">
        <v>62451</v>
      </c>
      <c r="H22" s="9">
        <f>G22/G10</f>
        <v>0.60407294375943643</v>
      </c>
      <c r="I22" s="1"/>
      <c r="J22" s="1">
        <v>385000</v>
      </c>
      <c r="K22" s="9">
        <v>0.42</v>
      </c>
      <c r="L22" t="s">
        <v>75</v>
      </c>
    </row>
    <row r="23" spans="2:12" x14ac:dyDescent="0.35">
      <c r="C23" t="s">
        <v>35</v>
      </c>
      <c r="E23" s="1"/>
      <c r="F23" s="1"/>
      <c r="G23" s="1">
        <v>1602</v>
      </c>
      <c r="H23" s="1"/>
      <c r="I23" s="1"/>
      <c r="J23" s="1">
        <v>5200</v>
      </c>
      <c r="L23" t="s">
        <v>16</v>
      </c>
    </row>
    <row r="24" spans="2:12" x14ac:dyDescent="0.35">
      <c r="C24" t="s">
        <v>17</v>
      </c>
      <c r="E24" s="1"/>
      <c r="F24" s="1"/>
      <c r="G24" s="1">
        <v>10826</v>
      </c>
      <c r="H24" s="1"/>
      <c r="I24" s="1"/>
      <c r="J24" s="1">
        <v>23800</v>
      </c>
      <c r="L24" t="s">
        <v>18</v>
      </c>
    </row>
    <row r="25" spans="2:12" x14ac:dyDescent="0.35">
      <c r="C25" t="s">
        <v>36</v>
      </c>
      <c r="E25" s="1"/>
      <c r="F25" s="1"/>
      <c r="G25" s="1">
        <v>-189</v>
      </c>
      <c r="H25" s="1"/>
      <c r="I25" s="1"/>
      <c r="L25" t="s">
        <v>76</v>
      </c>
    </row>
    <row r="26" spans="2:12" x14ac:dyDescent="0.35">
      <c r="C26" t="s">
        <v>37</v>
      </c>
      <c r="E26" s="1"/>
      <c r="F26" s="1"/>
      <c r="G26" s="1">
        <v>16409</v>
      </c>
      <c r="H26" s="1"/>
      <c r="I26" s="1"/>
      <c r="J26" s="1">
        <v>16000</v>
      </c>
    </row>
    <row r="27" spans="2:12" x14ac:dyDescent="0.35">
      <c r="C27" t="s">
        <v>38</v>
      </c>
      <c r="E27" s="1"/>
      <c r="F27" s="1"/>
      <c r="G27" s="1">
        <v>1044</v>
      </c>
      <c r="H27" s="1"/>
      <c r="I27" s="1"/>
      <c r="L27" t="s">
        <v>32</v>
      </c>
    </row>
    <row r="28" spans="2:12" x14ac:dyDescent="0.35">
      <c r="C28" s="7" t="s">
        <v>19</v>
      </c>
      <c r="E28" s="12"/>
      <c r="F28" s="12"/>
      <c r="G28" s="12">
        <v>19726</v>
      </c>
      <c r="H28" s="12"/>
      <c r="I28" s="12"/>
      <c r="J28" s="1">
        <v>16000</v>
      </c>
      <c r="L28" t="s">
        <v>20</v>
      </c>
    </row>
    <row r="29" spans="2:12" x14ac:dyDescent="0.35">
      <c r="C29" s="7" t="s">
        <v>52</v>
      </c>
      <c r="E29" s="12"/>
      <c r="F29" s="12"/>
      <c r="G29" s="12">
        <v>0</v>
      </c>
      <c r="H29" s="12"/>
      <c r="I29" s="12"/>
    </row>
    <row r="30" spans="2:12" x14ac:dyDescent="0.35">
      <c r="C30" t="s">
        <v>31</v>
      </c>
      <c r="E30" s="1"/>
      <c r="F30" s="12"/>
      <c r="G30" s="12">
        <v>1933</v>
      </c>
      <c r="H30" s="12"/>
      <c r="I30" s="12"/>
      <c r="J30" s="1">
        <v>3000</v>
      </c>
    </row>
    <row r="31" spans="2:12" x14ac:dyDescent="0.35">
      <c r="C31" t="s">
        <v>21</v>
      </c>
      <c r="E31" s="12"/>
      <c r="F31" s="1"/>
      <c r="G31" s="1">
        <v>81439</v>
      </c>
      <c r="H31" s="1"/>
      <c r="I31" s="1"/>
      <c r="J31" s="1">
        <v>96000</v>
      </c>
    </row>
    <row r="32" spans="2:12" x14ac:dyDescent="0.35">
      <c r="C32" t="s">
        <v>22</v>
      </c>
      <c r="E32" s="1"/>
      <c r="F32" s="12"/>
      <c r="G32" s="12">
        <v>1448</v>
      </c>
      <c r="H32" s="12"/>
      <c r="I32" s="12"/>
      <c r="J32" s="1">
        <v>3500</v>
      </c>
    </row>
    <row r="33" spans="3:12" x14ac:dyDescent="0.35">
      <c r="C33" t="s">
        <v>23</v>
      </c>
      <c r="E33" s="1"/>
      <c r="F33" s="1"/>
      <c r="G33" s="1"/>
      <c r="H33" s="1"/>
      <c r="I33" s="1"/>
      <c r="J33" s="1">
        <v>0</v>
      </c>
    </row>
    <row r="34" spans="3:12" x14ac:dyDescent="0.35">
      <c r="C34" t="s">
        <v>39</v>
      </c>
      <c r="E34" s="1"/>
      <c r="F34" s="1"/>
      <c r="G34" s="1">
        <v>3669</v>
      </c>
      <c r="H34" s="1"/>
      <c r="I34" s="1"/>
      <c r="J34" s="1">
        <v>8500</v>
      </c>
    </row>
    <row r="35" spans="3:12" x14ac:dyDescent="0.35">
      <c r="C35" t="s">
        <v>40</v>
      </c>
      <c r="E35" s="1"/>
      <c r="F35" s="1"/>
      <c r="G35" s="1">
        <v>777</v>
      </c>
      <c r="H35" s="1"/>
      <c r="I35" s="1"/>
      <c r="J35" s="1">
        <v>1200</v>
      </c>
      <c r="L35" t="s">
        <v>61</v>
      </c>
    </row>
    <row r="36" spans="3:12" x14ac:dyDescent="0.35">
      <c r="C36" t="s">
        <v>24</v>
      </c>
      <c r="E36" s="1"/>
      <c r="F36" s="1"/>
      <c r="G36" s="1">
        <v>4439</v>
      </c>
      <c r="H36" s="1"/>
      <c r="I36" s="1"/>
      <c r="J36" s="1">
        <v>500</v>
      </c>
    </row>
    <row r="37" spans="3:12" x14ac:dyDescent="0.35">
      <c r="C37" t="s">
        <v>41</v>
      </c>
      <c r="E37" s="1"/>
      <c r="F37" s="1"/>
      <c r="G37" s="1">
        <v>-188</v>
      </c>
      <c r="H37" s="1"/>
      <c r="I37" s="1"/>
      <c r="J37" s="1">
        <v>1400</v>
      </c>
    </row>
    <row r="38" spans="3:12" x14ac:dyDescent="0.35">
      <c r="C38" t="s">
        <v>42</v>
      </c>
      <c r="E38" s="12"/>
      <c r="F38" s="1"/>
      <c r="G38" s="1"/>
      <c r="H38" s="1"/>
      <c r="I38" s="1"/>
      <c r="J38" s="1">
        <v>0</v>
      </c>
    </row>
    <row r="39" spans="3:12" x14ac:dyDescent="0.35">
      <c r="C39" t="s">
        <v>43</v>
      </c>
      <c r="E39" s="1"/>
      <c r="F39" s="12"/>
      <c r="G39" s="12"/>
      <c r="H39" s="12"/>
      <c r="I39" s="12"/>
      <c r="L39" t="s">
        <v>65</v>
      </c>
    </row>
    <row r="40" spans="3:12" x14ac:dyDescent="0.35">
      <c r="C40" t="s">
        <v>25</v>
      </c>
      <c r="E40" s="1"/>
      <c r="F40" s="1"/>
      <c r="G40" s="1">
        <v>1941</v>
      </c>
      <c r="H40" s="1"/>
      <c r="I40" s="1"/>
      <c r="J40" s="1">
        <v>3000</v>
      </c>
      <c r="L40" t="s">
        <v>33</v>
      </c>
    </row>
    <row r="41" spans="3:12" x14ac:dyDescent="0.35">
      <c r="C41" t="s">
        <v>26</v>
      </c>
      <c r="E41" s="1"/>
      <c r="F41" s="1"/>
      <c r="G41" s="1">
        <v>1754</v>
      </c>
      <c r="H41" s="1"/>
      <c r="I41" s="1"/>
      <c r="J41" s="1">
        <v>350</v>
      </c>
    </row>
    <row r="42" spans="3:12" x14ac:dyDescent="0.35">
      <c r="C42" t="s">
        <v>27</v>
      </c>
      <c r="E42" s="12"/>
      <c r="F42" s="1"/>
      <c r="G42" s="1">
        <v>3616</v>
      </c>
      <c r="H42" s="1"/>
      <c r="I42" s="1"/>
      <c r="J42" s="1">
        <v>11600</v>
      </c>
    </row>
    <row r="43" spans="3:12" x14ac:dyDescent="0.35">
      <c r="C43" t="s">
        <v>70</v>
      </c>
      <c r="E43" s="12"/>
      <c r="F43" s="12"/>
      <c r="G43" s="12">
        <v>6976</v>
      </c>
      <c r="H43" s="12"/>
      <c r="I43" s="12"/>
      <c r="J43" s="1">
        <v>0</v>
      </c>
    </row>
    <row r="44" spans="3:12" x14ac:dyDescent="0.35">
      <c r="C44" t="s">
        <v>28</v>
      </c>
      <c r="E44" s="12"/>
      <c r="F44" s="12"/>
      <c r="G44" s="12">
        <v>2197</v>
      </c>
      <c r="H44" s="12"/>
      <c r="I44" s="12"/>
      <c r="J44" s="1">
        <v>3200</v>
      </c>
    </row>
    <row r="45" spans="3:12" x14ac:dyDescent="0.35">
      <c r="C45" t="s">
        <v>45</v>
      </c>
      <c r="E45" s="12"/>
      <c r="F45" s="12"/>
      <c r="G45" s="12"/>
      <c r="H45" s="12"/>
      <c r="I45" s="12"/>
      <c r="J45" s="1">
        <v>200</v>
      </c>
    </row>
    <row r="46" spans="3:12" x14ac:dyDescent="0.35">
      <c r="C46" t="s">
        <v>53</v>
      </c>
      <c r="E46" s="12"/>
      <c r="F46" s="12"/>
      <c r="G46" s="12">
        <v>1000</v>
      </c>
      <c r="H46" s="12"/>
      <c r="I46" s="12"/>
      <c r="J46" s="1">
        <v>5000</v>
      </c>
    </row>
    <row r="47" spans="3:12" x14ac:dyDescent="0.35">
      <c r="C47" s="8" t="s">
        <v>66</v>
      </c>
      <c r="E47" s="12"/>
      <c r="F47" s="12"/>
      <c r="G47" s="12"/>
      <c r="H47" s="12"/>
      <c r="I47" s="12"/>
      <c r="L47" t="s">
        <v>67</v>
      </c>
    </row>
    <row r="48" spans="3:12" x14ac:dyDescent="0.35">
      <c r="C48" t="s">
        <v>69</v>
      </c>
      <c r="E48" s="12"/>
      <c r="F48" s="12"/>
      <c r="G48" s="12">
        <v>-370</v>
      </c>
      <c r="H48" s="12"/>
      <c r="I48" s="12"/>
    </row>
    <row r="49" spans="2:11" x14ac:dyDescent="0.35">
      <c r="C49" t="s">
        <v>51</v>
      </c>
      <c r="E49" s="12"/>
      <c r="F49" s="12"/>
      <c r="G49" s="12"/>
      <c r="H49" s="12"/>
      <c r="I49" s="12"/>
    </row>
    <row r="50" spans="2:11" x14ac:dyDescent="0.35">
      <c r="C50" s="7" t="s">
        <v>48</v>
      </c>
      <c r="E50" s="2"/>
      <c r="F50" s="12"/>
      <c r="G50" s="12">
        <v>8934</v>
      </c>
      <c r="H50" s="12"/>
      <c r="I50" s="12"/>
      <c r="J50" s="2">
        <v>6000</v>
      </c>
    </row>
    <row r="51" spans="2:11" x14ac:dyDescent="0.35">
      <c r="B51" s="5" t="s">
        <v>29</v>
      </c>
      <c r="E51" s="3">
        <f>SUM(E21:E50)</f>
        <v>0</v>
      </c>
      <c r="F51" s="3"/>
      <c r="G51" s="3">
        <f t="shared" ref="G51" si="2">SUM(G21:G50)</f>
        <v>231881</v>
      </c>
      <c r="H51" s="2"/>
      <c r="I51" s="2"/>
      <c r="J51" s="3">
        <f>SUM(J21:J50)</f>
        <v>591950</v>
      </c>
    </row>
    <row r="52" spans="2:11" x14ac:dyDescent="0.35">
      <c r="E52" s="1"/>
      <c r="F52" s="11"/>
      <c r="G52" s="11"/>
      <c r="H52" s="11"/>
      <c r="I52" s="11"/>
    </row>
    <row r="53" spans="2:11" ht="15" thickBot="1" x14ac:dyDescent="0.4">
      <c r="B53" s="5" t="s">
        <v>30</v>
      </c>
      <c r="E53" s="4">
        <f>E18-E51</f>
        <v>0</v>
      </c>
      <c r="F53" s="4"/>
      <c r="G53" s="4">
        <f t="shared" ref="G53" si="3">G18-G51</f>
        <v>-177144.79</v>
      </c>
      <c r="H53" s="1"/>
      <c r="I53" s="1"/>
      <c r="J53" s="4">
        <f>J18-J51</f>
        <v>-4808</v>
      </c>
    </row>
    <row r="54" spans="2:11" ht="15" thickTop="1" x14ac:dyDescent="0.35">
      <c r="F54" s="11"/>
      <c r="G54" s="11"/>
      <c r="H54" s="11"/>
      <c r="I54" s="11"/>
    </row>
    <row r="56" spans="2:11" x14ac:dyDescent="0.35">
      <c r="C56" t="s">
        <v>50</v>
      </c>
      <c r="F56" s="9"/>
      <c r="H56" s="9"/>
      <c r="K56" s="9">
        <f>(J25+J14+J13+J24+J23+J22)/J10</f>
        <v>0.80796639559521644</v>
      </c>
    </row>
  </sheetData>
  <phoneticPr fontId="3" type="noConversion"/>
  <pageMargins left="0.10944881889763781" right="0.10944881889763781" top="0.75000000000000011" bottom="0.75000000000000011" header="0.30000000000000004" footer="0.30000000000000004"/>
  <pageSetup scale="5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8"/>
  <sheetViews>
    <sheetView workbookViewId="0">
      <selection activeCell="O15" sqref="O15"/>
    </sheetView>
  </sheetViews>
  <sheetFormatPr defaultColWidth="8.81640625" defaultRowHeight="14.5" x14ac:dyDescent="0.35"/>
  <sheetData>
    <row r="1" spans="1:11" ht="15.5" x14ac:dyDescent="0.35">
      <c r="B1" s="6" t="s">
        <v>59</v>
      </c>
      <c r="I1" s="1"/>
      <c r="J1" s="9"/>
    </row>
    <row r="2" spans="1:11" x14ac:dyDescent="0.35">
      <c r="I2" s="1"/>
      <c r="J2" s="9"/>
    </row>
    <row r="3" spans="1:11" x14ac:dyDescent="0.35">
      <c r="A3" s="5" t="s">
        <v>0</v>
      </c>
      <c r="D3">
        <v>2016</v>
      </c>
      <c r="F3" t="s">
        <v>57</v>
      </c>
      <c r="I3" s="10" t="s">
        <v>62</v>
      </c>
      <c r="J3" s="9"/>
      <c r="K3" t="s">
        <v>6</v>
      </c>
    </row>
    <row r="4" spans="1:11" x14ac:dyDescent="0.35">
      <c r="A4" s="5"/>
      <c r="I4" s="10"/>
      <c r="J4" s="9"/>
    </row>
    <row r="5" spans="1:11" x14ac:dyDescent="0.35">
      <c r="B5" s="7" t="s">
        <v>1</v>
      </c>
      <c r="D5" s="1">
        <v>525000</v>
      </c>
      <c r="E5" s="1"/>
      <c r="F5" s="1">
        <v>280288.75</v>
      </c>
      <c r="G5" s="1"/>
      <c r="H5" s="1"/>
      <c r="I5" s="1">
        <f>I10*J5</f>
        <v>489999.99999999994</v>
      </c>
      <c r="J5" s="9">
        <v>0.35</v>
      </c>
    </row>
    <row r="6" spans="1:11" x14ac:dyDescent="0.35">
      <c r="B6" s="7" t="s">
        <v>2</v>
      </c>
      <c r="D6" s="1">
        <v>975000</v>
      </c>
      <c r="E6" s="1"/>
      <c r="F6" s="1">
        <v>526637.14</v>
      </c>
      <c r="G6" s="1"/>
      <c r="H6" s="1"/>
      <c r="I6" s="1">
        <f>I10*J6</f>
        <v>910000</v>
      </c>
      <c r="J6" s="9">
        <v>0.65</v>
      </c>
    </row>
    <row r="7" spans="1:11" x14ac:dyDescent="0.35">
      <c r="B7" t="s">
        <v>3</v>
      </c>
      <c r="D7" s="1">
        <v>0</v>
      </c>
      <c r="E7" s="1"/>
      <c r="F7" s="1">
        <v>300</v>
      </c>
      <c r="G7" s="1"/>
      <c r="H7" s="1"/>
      <c r="I7" s="1">
        <v>0</v>
      </c>
      <c r="J7" s="9"/>
    </row>
    <row r="8" spans="1:11" x14ac:dyDescent="0.35">
      <c r="B8" t="s">
        <v>4</v>
      </c>
      <c r="D8" s="1">
        <v>0</v>
      </c>
      <c r="E8" s="1"/>
      <c r="F8" s="1">
        <v>-3155.06</v>
      </c>
      <c r="G8" s="1"/>
      <c r="H8" s="1"/>
      <c r="I8" s="1">
        <v>0</v>
      </c>
      <c r="J8" s="9"/>
    </row>
    <row r="9" spans="1:11" x14ac:dyDescent="0.35">
      <c r="B9" s="7" t="s">
        <v>5</v>
      </c>
      <c r="D9" s="2">
        <v>10000</v>
      </c>
      <c r="E9" s="2"/>
      <c r="F9" s="2">
        <v>5521.27</v>
      </c>
      <c r="G9" s="2"/>
      <c r="H9" s="2"/>
      <c r="I9" s="2">
        <v>4000</v>
      </c>
      <c r="J9" s="9"/>
      <c r="K9" t="s">
        <v>56</v>
      </c>
    </row>
    <row r="10" spans="1:11" x14ac:dyDescent="0.35">
      <c r="D10" s="3">
        <f>SUM(D5:D9)</f>
        <v>1510000</v>
      </c>
      <c r="E10" s="3"/>
      <c r="F10" s="3">
        <f t="shared" ref="F10" si="0">SUM(F5:F9)</f>
        <v>809592.1</v>
      </c>
      <c r="G10" s="3"/>
      <c r="H10" s="3"/>
      <c r="I10" s="3">
        <v>1400000</v>
      </c>
      <c r="J10" s="9"/>
    </row>
    <row r="11" spans="1:11" x14ac:dyDescent="0.35">
      <c r="I11" s="1"/>
      <c r="J11" s="9"/>
    </row>
    <row r="12" spans="1:11" x14ac:dyDescent="0.35">
      <c r="A12" s="5" t="s">
        <v>7</v>
      </c>
      <c r="I12" s="1"/>
      <c r="J12" s="9"/>
    </row>
    <row r="13" spans="1:11" x14ac:dyDescent="0.35">
      <c r="B13" s="7" t="s">
        <v>8</v>
      </c>
      <c r="D13" s="1">
        <v>200000</v>
      </c>
      <c r="E13" s="16">
        <f>D13/D5</f>
        <v>0.38095238095238093</v>
      </c>
      <c r="F13" s="1">
        <v>117175.28</v>
      </c>
      <c r="G13" s="9">
        <f>F13/F5</f>
        <v>0.41805202670460373</v>
      </c>
      <c r="H13" s="1"/>
      <c r="I13" s="1">
        <f>I5*J13</f>
        <v>191099.99999999997</v>
      </c>
      <c r="J13" s="9">
        <v>0.39</v>
      </c>
      <c r="K13" t="s">
        <v>54</v>
      </c>
    </row>
    <row r="14" spans="1:11" x14ac:dyDescent="0.35">
      <c r="B14" s="7" t="s">
        <v>9</v>
      </c>
      <c r="D14" s="11">
        <v>400000</v>
      </c>
      <c r="E14" s="16">
        <f>D14/D6</f>
        <v>0.41025641025641024</v>
      </c>
      <c r="F14" s="11">
        <v>213503.34</v>
      </c>
      <c r="G14" s="14">
        <f>F14/F6</f>
        <v>0.40540881716014177</v>
      </c>
      <c r="H14" s="11"/>
      <c r="I14" s="11">
        <f>I6*J14</f>
        <v>354900</v>
      </c>
      <c r="J14" s="9">
        <v>0.39</v>
      </c>
      <c r="K14" t="s">
        <v>49</v>
      </c>
    </row>
    <row r="15" spans="1:11" x14ac:dyDescent="0.35">
      <c r="B15" s="7" t="s">
        <v>58</v>
      </c>
      <c r="D15" s="11"/>
      <c r="E15" s="11"/>
      <c r="F15" s="11">
        <v>19686.16</v>
      </c>
      <c r="G15" s="14">
        <f>F15/F10</f>
        <v>2.4316146365558657E-2</v>
      </c>
      <c r="H15" s="11"/>
      <c r="I15" s="2">
        <f>I10*J15</f>
        <v>28000</v>
      </c>
      <c r="J15" s="9">
        <v>0.02</v>
      </c>
    </row>
    <row r="16" spans="1:11" x14ac:dyDescent="0.35">
      <c r="A16" s="5" t="s">
        <v>10</v>
      </c>
      <c r="D16" s="3">
        <f>SUM(D13:D14)</f>
        <v>600000</v>
      </c>
      <c r="E16" s="13">
        <f>D16/D10</f>
        <v>0.39735099337748342</v>
      </c>
      <c r="F16" s="3">
        <f>SUM(F13:F15)</f>
        <v>350364.77999999997</v>
      </c>
      <c r="G16" s="15">
        <f>F16/F10</f>
        <v>0.43276704404600785</v>
      </c>
      <c r="H16" s="3"/>
      <c r="I16" s="2">
        <f>SUM(I13:I15)</f>
        <v>574000</v>
      </c>
      <c r="J16" s="9">
        <f>I16/I10</f>
        <v>0.41</v>
      </c>
    </row>
    <row r="17" spans="1:11" x14ac:dyDescent="0.35">
      <c r="D17" s="1"/>
      <c r="E17" s="1"/>
      <c r="F17" s="1"/>
      <c r="G17" s="1"/>
      <c r="H17" s="1"/>
      <c r="I17" s="1"/>
      <c r="J17" s="9"/>
    </row>
    <row r="18" spans="1:11" x14ac:dyDescent="0.35">
      <c r="A18" s="5" t="s">
        <v>11</v>
      </c>
      <c r="D18" s="2">
        <f>D10-D16</f>
        <v>910000</v>
      </c>
      <c r="E18" s="2"/>
      <c r="F18" s="2">
        <f t="shared" ref="F18" si="1">F10-F16</f>
        <v>459227.32</v>
      </c>
      <c r="G18" s="2"/>
      <c r="H18" s="2"/>
      <c r="I18" s="2">
        <f>I10-I16</f>
        <v>826000</v>
      </c>
      <c r="J18" s="9"/>
    </row>
    <row r="19" spans="1:11" x14ac:dyDescent="0.35">
      <c r="I19" s="1"/>
      <c r="J19" s="9"/>
    </row>
    <row r="20" spans="1:11" x14ac:dyDescent="0.35">
      <c r="A20" s="5" t="s">
        <v>12</v>
      </c>
      <c r="I20" s="1"/>
      <c r="J20" s="9"/>
    </row>
    <row r="21" spans="1:11" x14ac:dyDescent="0.35">
      <c r="B21" t="s">
        <v>34</v>
      </c>
      <c r="D21" s="1">
        <v>5000</v>
      </c>
      <c r="E21" s="1"/>
      <c r="F21" s="1">
        <v>3606.22</v>
      </c>
      <c r="G21" s="1"/>
      <c r="H21" s="1"/>
      <c r="I21" s="1">
        <v>5000</v>
      </c>
      <c r="J21" s="9"/>
      <c r="K21" t="s">
        <v>13</v>
      </c>
    </row>
    <row r="22" spans="1:11" x14ac:dyDescent="0.35">
      <c r="B22" s="7" t="s">
        <v>14</v>
      </c>
      <c r="D22" s="1">
        <v>500000</v>
      </c>
      <c r="E22" s="9">
        <f>D22/D10</f>
        <v>0.33112582781456956</v>
      </c>
      <c r="F22" s="1">
        <v>317673.92</v>
      </c>
      <c r="G22" s="9">
        <f>F22/F10</f>
        <v>0.39238762334760924</v>
      </c>
      <c r="H22" s="1"/>
      <c r="I22" s="1">
        <f>I10*J22</f>
        <v>462000</v>
      </c>
      <c r="J22" s="9">
        <v>0.33</v>
      </c>
      <c r="K22" t="s">
        <v>15</v>
      </c>
    </row>
    <row r="23" spans="1:11" x14ac:dyDescent="0.35">
      <c r="B23" t="s">
        <v>35</v>
      </c>
      <c r="D23" s="1">
        <v>9600</v>
      </c>
      <c r="E23" s="1"/>
      <c r="F23" s="1">
        <v>5986.42</v>
      </c>
      <c r="G23" s="1"/>
      <c r="H23" s="1"/>
      <c r="I23" s="1">
        <v>9600</v>
      </c>
      <c r="J23" s="9"/>
      <c r="K23" t="s">
        <v>16</v>
      </c>
    </row>
    <row r="24" spans="1:11" x14ac:dyDescent="0.35">
      <c r="B24" t="s">
        <v>17</v>
      </c>
      <c r="D24" s="1">
        <v>33000</v>
      </c>
      <c r="E24" s="1"/>
      <c r="F24" s="1">
        <v>21097.77</v>
      </c>
      <c r="G24" s="1"/>
      <c r="H24" s="1"/>
      <c r="I24" s="1">
        <v>34050</v>
      </c>
      <c r="J24" s="9"/>
      <c r="K24" t="s">
        <v>18</v>
      </c>
    </row>
    <row r="25" spans="1:11" x14ac:dyDescent="0.35">
      <c r="B25" t="s">
        <v>36</v>
      </c>
      <c r="D25" s="1">
        <v>7000</v>
      </c>
      <c r="E25" s="1"/>
      <c r="F25" s="1">
        <v>-911.33</v>
      </c>
      <c r="G25" s="1"/>
      <c r="H25" s="1"/>
      <c r="I25" s="1">
        <v>7000</v>
      </c>
      <c r="J25" s="9"/>
      <c r="K25" t="s">
        <v>60</v>
      </c>
    </row>
    <row r="26" spans="1:11" x14ac:dyDescent="0.35">
      <c r="B26" t="s">
        <v>37</v>
      </c>
      <c r="D26" s="1">
        <v>13000</v>
      </c>
      <c r="E26" s="1"/>
      <c r="F26" s="1">
        <v>8257.0300000000007</v>
      </c>
      <c r="G26" s="1"/>
      <c r="H26" s="1"/>
      <c r="I26" s="1">
        <v>18000</v>
      </c>
      <c r="J26" s="9"/>
    </row>
    <row r="27" spans="1:11" x14ac:dyDescent="0.35">
      <c r="B27" t="s">
        <v>38</v>
      </c>
      <c r="D27" s="1">
        <v>35000</v>
      </c>
      <c r="E27" s="1"/>
      <c r="F27" s="1">
        <v>7903.66</v>
      </c>
      <c r="G27" s="1"/>
      <c r="H27" s="1"/>
      <c r="I27" s="1">
        <v>16000</v>
      </c>
      <c r="J27" s="9"/>
      <c r="K27" t="s">
        <v>32</v>
      </c>
    </row>
    <row r="28" spans="1:11" x14ac:dyDescent="0.35">
      <c r="B28" s="7" t="s">
        <v>19</v>
      </c>
      <c r="D28" s="12">
        <v>30000</v>
      </c>
      <c r="E28" s="12"/>
      <c r="F28" s="12">
        <v>6866.78</v>
      </c>
      <c r="G28" s="12"/>
      <c r="H28" s="12"/>
      <c r="I28" s="1">
        <v>35000</v>
      </c>
      <c r="J28" s="9"/>
      <c r="K28" t="s">
        <v>20</v>
      </c>
    </row>
    <row r="29" spans="1:11" x14ac:dyDescent="0.35">
      <c r="B29" s="7" t="s">
        <v>52</v>
      </c>
      <c r="D29" s="12">
        <v>1500</v>
      </c>
      <c r="E29" s="12"/>
      <c r="F29" s="12">
        <v>0</v>
      </c>
      <c r="G29" s="12"/>
      <c r="H29" s="12"/>
      <c r="I29" s="1"/>
      <c r="J29" s="9"/>
    </row>
    <row r="30" spans="1:11" x14ac:dyDescent="0.35">
      <c r="B30" t="s">
        <v>31</v>
      </c>
      <c r="D30" s="1">
        <v>6000</v>
      </c>
      <c r="E30" s="12"/>
      <c r="F30" s="12">
        <v>5526.59</v>
      </c>
      <c r="G30" s="12"/>
      <c r="H30" s="12"/>
      <c r="I30" s="1">
        <v>6000</v>
      </c>
      <c r="J30" s="9"/>
    </row>
    <row r="31" spans="1:11" x14ac:dyDescent="0.35">
      <c r="B31" t="s">
        <v>21</v>
      </c>
      <c r="D31" s="12">
        <v>59000</v>
      </c>
      <c r="E31" s="1"/>
      <c r="F31" s="1">
        <v>33628.07</v>
      </c>
      <c r="G31" s="1"/>
      <c r="H31" s="1"/>
      <c r="I31" s="1">
        <f>K31*12</f>
        <v>61209</v>
      </c>
      <c r="J31" s="9"/>
      <c r="K31">
        <v>5100.75</v>
      </c>
    </row>
    <row r="32" spans="1:11" x14ac:dyDescent="0.35">
      <c r="B32" t="s">
        <v>22</v>
      </c>
      <c r="D32" s="1">
        <v>7000</v>
      </c>
      <c r="E32" s="12"/>
      <c r="F32" s="12">
        <v>3944.16</v>
      </c>
      <c r="G32" s="12"/>
      <c r="H32" s="12"/>
      <c r="I32" s="1">
        <v>6000</v>
      </c>
      <c r="J32" s="9"/>
    </row>
    <row r="33" spans="2:11" x14ac:dyDescent="0.35">
      <c r="B33" t="s">
        <v>23</v>
      </c>
      <c r="D33" s="1">
        <v>0</v>
      </c>
      <c r="E33" s="1"/>
      <c r="F33" s="1"/>
      <c r="G33" s="1"/>
      <c r="H33" s="1"/>
      <c r="I33" s="1">
        <v>0</v>
      </c>
      <c r="J33" s="9"/>
    </row>
    <row r="34" spans="2:11" x14ac:dyDescent="0.35">
      <c r="B34" t="s">
        <v>39</v>
      </c>
      <c r="D34" s="1">
        <v>17000</v>
      </c>
      <c r="E34" s="1"/>
      <c r="F34" s="1">
        <v>11275.05</v>
      </c>
      <c r="G34" s="1"/>
      <c r="H34" s="1"/>
      <c r="I34" s="1">
        <v>20000</v>
      </c>
      <c r="J34" s="9"/>
    </row>
    <row r="35" spans="2:11" x14ac:dyDescent="0.35">
      <c r="B35" t="s">
        <v>40</v>
      </c>
      <c r="D35" s="1">
        <v>1500</v>
      </c>
      <c r="E35" s="1"/>
      <c r="F35" s="1">
        <v>1464.84</v>
      </c>
      <c r="G35" s="1"/>
      <c r="H35" s="1"/>
      <c r="I35" s="1">
        <v>1500</v>
      </c>
      <c r="J35" s="9"/>
      <c r="K35" t="s">
        <v>61</v>
      </c>
    </row>
    <row r="36" spans="2:11" x14ac:dyDescent="0.35">
      <c r="B36" t="s">
        <v>24</v>
      </c>
      <c r="D36" s="1">
        <v>1000</v>
      </c>
      <c r="E36" s="1"/>
      <c r="F36" s="1">
        <v>556.98</v>
      </c>
      <c r="G36" s="1"/>
      <c r="H36" s="1"/>
      <c r="I36" s="1">
        <v>1000</v>
      </c>
      <c r="J36" s="9"/>
    </row>
    <row r="37" spans="2:11" x14ac:dyDescent="0.35">
      <c r="B37" t="s">
        <v>41</v>
      </c>
      <c r="D37" s="1">
        <v>200</v>
      </c>
      <c r="E37" s="1"/>
      <c r="F37" s="1">
        <v>960</v>
      </c>
      <c r="G37" s="1"/>
      <c r="H37" s="1"/>
      <c r="I37" s="1">
        <v>1000</v>
      </c>
      <c r="J37" s="9"/>
    </row>
    <row r="38" spans="2:11" x14ac:dyDescent="0.35">
      <c r="B38" t="s">
        <v>42</v>
      </c>
      <c r="D38" s="12">
        <v>0</v>
      </c>
      <c r="E38" s="1"/>
      <c r="F38" s="1"/>
      <c r="G38" s="1"/>
      <c r="H38" s="1"/>
      <c r="I38" s="1">
        <v>0</v>
      </c>
      <c r="J38" s="9"/>
    </row>
    <row r="39" spans="2:11" x14ac:dyDescent="0.35">
      <c r="B39" t="s">
        <v>43</v>
      </c>
      <c r="D39" s="1">
        <v>0</v>
      </c>
      <c r="E39" s="12"/>
      <c r="F39" s="12">
        <v>142.72</v>
      </c>
      <c r="G39" s="12"/>
      <c r="H39" s="12"/>
      <c r="I39" s="1">
        <v>1500</v>
      </c>
      <c r="J39" s="9"/>
    </row>
    <row r="40" spans="2:11" x14ac:dyDescent="0.35">
      <c r="B40" t="s">
        <v>25</v>
      </c>
      <c r="D40" s="1">
        <v>1500</v>
      </c>
      <c r="E40" s="1"/>
      <c r="F40" s="1">
        <v>105.74</v>
      </c>
      <c r="G40" s="1"/>
      <c r="H40" s="1"/>
      <c r="I40" s="1">
        <v>1500</v>
      </c>
      <c r="J40" s="9"/>
      <c r="K40" t="s">
        <v>33</v>
      </c>
    </row>
    <row r="41" spans="2:11" x14ac:dyDescent="0.35">
      <c r="B41" t="s">
        <v>26</v>
      </c>
      <c r="D41" s="1">
        <v>1200</v>
      </c>
      <c r="E41" s="1"/>
      <c r="F41" s="1">
        <v>714.26</v>
      </c>
      <c r="G41" s="1"/>
      <c r="H41" s="1"/>
      <c r="I41" s="1">
        <v>1200</v>
      </c>
      <c r="J41" s="9"/>
    </row>
    <row r="42" spans="2:11" x14ac:dyDescent="0.35">
      <c r="B42" t="s">
        <v>27</v>
      </c>
      <c r="D42" s="12">
        <v>22000</v>
      </c>
      <c r="E42" s="1"/>
      <c r="F42" s="1">
        <v>18751.169999999998</v>
      </c>
      <c r="G42" s="1"/>
      <c r="H42" s="1"/>
      <c r="I42" s="1">
        <v>30000</v>
      </c>
      <c r="J42" s="9"/>
    </row>
    <row r="43" spans="2:11" x14ac:dyDescent="0.35">
      <c r="B43" t="s">
        <v>44</v>
      </c>
      <c r="D43" s="12">
        <v>0</v>
      </c>
      <c r="E43" s="12"/>
      <c r="F43" s="12">
        <v>0</v>
      </c>
      <c r="G43" s="12"/>
      <c r="H43" s="12"/>
      <c r="I43" s="1">
        <v>0</v>
      </c>
      <c r="J43" s="9"/>
    </row>
    <row r="44" spans="2:11" x14ac:dyDescent="0.35">
      <c r="B44" t="s">
        <v>28</v>
      </c>
      <c r="D44" s="12">
        <v>4000</v>
      </c>
      <c r="E44" s="12"/>
      <c r="F44" s="12">
        <v>2234.29</v>
      </c>
      <c r="G44" s="12"/>
      <c r="H44" s="12"/>
      <c r="I44" s="1">
        <v>5500</v>
      </c>
      <c r="J44" s="9"/>
    </row>
    <row r="45" spans="2:11" x14ac:dyDescent="0.35">
      <c r="B45" t="s">
        <v>45</v>
      </c>
      <c r="D45" s="12">
        <v>12000</v>
      </c>
      <c r="E45" s="12"/>
      <c r="F45" s="12">
        <v>678.89</v>
      </c>
      <c r="G45" s="12"/>
      <c r="H45" s="12"/>
      <c r="I45" s="1">
        <v>12000</v>
      </c>
      <c r="J45" s="9"/>
    </row>
    <row r="46" spans="2:11" x14ac:dyDescent="0.35">
      <c r="B46" t="s">
        <v>53</v>
      </c>
      <c r="D46" s="12">
        <v>15000</v>
      </c>
      <c r="E46" s="12"/>
      <c r="F46" s="12">
        <v>9074.76</v>
      </c>
      <c r="G46" s="12"/>
      <c r="H46" s="12"/>
      <c r="I46" s="1">
        <v>18000</v>
      </c>
      <c r="J46" s="9"/>
    </row>
    <row r="47" spans="2:11" x14ac:dyDescent="0.35">
      <c r="B47" s="8" t="s">
        <v>46</v>
      </c>
      <c r="D47" s="12">
        <v>600</v>
      </c>
      <c r="E47" s="12"/>
      <c r="F47" s="12"/>
      <c r="G47" s="12"/>
      <c r="H47" s="12"/>
      <c r="I47" s="1">
        <v>600</v>
      </c>
      <c r="J47" s="9"/>
      <c r="K47" t="s">
        <v>55</v>
      </c>
    </row>
    <row r="48" spans="2:11" x14ac:dyDescent="0.35">
      <c r="B48" t="s">
        <v>47</v>
      </c>
      <c r="D48" s="12">
        <v>500</v>
      </c>
      <c r="E48" s="12"/>
      <c r="F48" s="12"/>
      <c r="G48" s="12"/>
      <c r="H48" s="12"/>
      <c r="I48" s="1">
        <v>500</v>
      </c>
      <c r="J48" s="9"/>
    </row>
    <row r="49" spans="1:10" x14ac:dyDescent="0.35">
      <c r="B49" t="s">
        <v>51</v>
      </c>
      <c r="D49" s="12">
        <v>2000</v>
      </c>
      <c r="E49" s="12"/>
      <c r="F49" s="12"/>
      <c r="G49" s="12"/>
      <c r="H49" s="12"/>
      <c r="I49" s="1">
        <v>6000</v>
      </c>
      <c r="J49" s="9"/>
    </row>
    <row r="50" spans="1:10" x14ac:dyDescent="0.35">
      <c r="B50" s="7" t="s">
        <v>48</v>
      </c>
      <c r="D50" s="2">
        <v>36000</v>
      </c>
      <c r="E50" s="12"/>
      <c r="F50" s="12">
        <v>4550</v>
      </c>
      <c r="G50" s="12"/>
      <c r="H50" s="12"/>
      <c r="I50" s="2">
        <v>12000</v>
      </c>
      <c r="J50" s="9"/>
    </row>
    <row r="51" spans="1:10" x14ac:dyDescent="0.35">
      <c r="A51" s="5" t="s">
        <v>29</v>
      </c>
      <c r="D51" s="3">
        <f>SUM(D21:D50)</f>
        <v>820600</v>
      </c>
      <c r="E51" s="3"/>
      <c r="F51" s="3">
        <f t="shared" ref="F51" si="2">SUM(F21:F50)</f>
        <v>464087.98999999993</v>
      </c>
      <c r="G51" s="2"/>
      <c r="H51" s="2"/>
      <c r="I51" s="3">
        <f>SUM(I21:I50)</f>
        <v>772159</v>
      </c>
      <c r="J51" s="9"/>
    </row>
    <row r="52" spans="1:10" x14ac:dyDescent="0.35">
      <c r="D52" s="1"/>
      <c r="E52" s="11"/>
      <c r="F52" s="11"/>
      <c r="G52" s="11"/>
      <c r="H52" s="11"/>
      <c r="I52" s="1"/>
      <c r="J52" s="9"/>
    </row>
    <row r="53" spans="1:10" ht="15" thickBot="1" x14ac:dyDescent="0.4">
      <c r="A53" s="5" t="s">
        <v>30</v>
      </c>
      <c r="D53" s="4">
        <f>D18-D51</f>
        <v>89400</v>
      </c>
      <c r="E53" s="4"/>
      <c r="F53" s="4">
        <f t="shared" ref="F53" si="3">F18-F51</f>
        <v>-4860.6699999999255</v>
      </c>
      <c r="G53" s="1"/>
      <c r="H53" s="1"/>
      <c r="I53" s="4">
        <f>I18-I51</f>
        <v>53841</v>
      </c>
      <c r="J53" s="9"/>
    </row>
    <row r="54" spans="1:10" ht="15" thickTop="1" x14ac:dyDescent="0.35">
      <c r="E54" s="11"/>
      <c r="F54" s="11"/>
      <c r="G54" s="11"/>
      <c r="H54" s="11"/>
      <c r="I54" s="1"/>
      <c r="J54" s="9"/>
    </row>
    <row r="55" spans="1:10" x14ac:dyDescent="0.35">
      <c r="I55" s="1"/>
      <c r="J55" s="9"/>
    </row>
    <row r="56" spans="1:10" x14ac:dyDescent="0.35">
      <c r="B56" t="s">
        <v>50</v>
      </c>
      <c r="E56" s="9">
        <f>(D25+D14+D13+D24+D23+D22)/D10</f>
        <v>0.76132450331125823</v>
      </c>
      <c r="G56" s="9">
        <f>(F25+F14+F13+F24+F23+F22)/F10</f>
        <v>0.83316697383781291</v>
      </c>
      <c r="I56" s="1"/>
      <c r="J56" s="9">
        <f>(I25+I14+I13+I24+I23+I22)/I10</f>
        <v>0.75617857142857148</v>
      </c>
    </row>
    <row r="57" spans="1:10" x14ac:dyDescent="0.35">
      <c r="I57" s="1"/>
      <c r="J57" s="9"/>
    </row>
    <row r="58" spans="1:10" x14ac:dyDescent="0.35">
      <c r="I58" s="1"/>
      <c r="J58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DeGroote School of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Murphy</dc:creator>
  <cp:lastModifiedBy>Ashley</cp:lastModifiedBy>
  <cp:lastPrinted>2020-04-20T15:52:04Z</cp:lastPrinted>
  <dcterms:created xsi:type="dcterms:W3CDTF">2015-02-09T19:39:14Z</dcterms:created>
  <dcterms:modified xsi:type="dcterms:W3CDTF">2022-03-08T18:30:40Z</dcterms:modified>
</cp:coreProperties>
</file>