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Mona\Seafile\GSA Documentation\AGM\AGM 2020\"/>
    </mc:Choice>
  </mc:AlternateContent>
  <xr:revisionPtr revIDLastSave="0" documentId="13_ncr:1_{B91E8EA6-F382-431A-A234-C6962ADD7836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5" i="1" l="1"/>
  <c r="J36" i="1"/>
  <c r="J37" i="1"/>
  <c r="J38" i="1"/>
  <c r="J39" i="1"/>
  <c r="J34" i="1"/>
  <c r="J19" i="1"/>
  <c r="J20" i="1"/>
  <c r="J21" i="1"/>
  <c r="J22" i="1"/>
  <c r="J18" i="1"/>
  <c r="J13" i="1"/>
  <c r="J14" i="1"/>
  <c r="J15" i="1"/>
  <c r="J16" i="1"/>
  <c r="J12" i="1"/>
  <c r="K21" i="2" l="1"/>
  <c r="J21" i="2"/>
  <c r="K20" i="2"/>
  <c r="J20" i="2"/>
  <c r="K19" i="2"/>
  <c r="J19" i="2"/>
  <c r="K18" i="2"/>
  <c r="J18" i="2"/>
  <c r="K17" i="2"/>
  <c r="J17" i="2"/>
  <c r="K13" i="2"/>
  <c r="J13" i="2"/>
  <c r="K12" i="2"/>
  <c r="J12" i="2"/>
  <c r="K11" i="2"/>
  <c r="J11" i="2"/>
  <c r="K9" i="2"/>
  <c r="J9" i="2"/>
  <c r="K8" i="2"/>
  <c r="J8" i="2"/>
  <c r="K6" i="2"/>
  <c r="J6" i="2"/>
  <c r="K5" i="2"/>
  <c r="J5" i="2"/>
  <c r="K4" i="2"/>
  <c r="J4" i="2"/>
  <c r="K3" i="2"/>
  <c r="J3" i="2"/>
  <c r="K2" i="2"/>
  <c r="J2" i="2"/>
  <c r="I39" i="1"/>
  <c r="I38" i="1"/>
  <c r="I37" i="1"/>
  <c r="I36" i="1"/>
  <c r="I35" i="1"/>
  <c r="I34" i="1"/>
  <c r="I32" i="1"/>
  <c r="H31" i="1"/>
  <c r="I31" i="1" s="1"/>
  <c r="I28" i="1"/>
  <c r="I30" i="1" s="1"/>
  <c r="I25" i="1"/>
  <c r="I26" i="1" s="1"/>
  <c r="I16" i="1"/>
  <c r="I15" i="1"/>
  <c r="I14" i="1"/>
  <c r="I13" i="1"/>
  <c r="E10" i="1"/>
  <c r="F10" i="1" s="1"/>
  <c r="G10" i="1" s="1"/>
  <c r="H10" i="1" s="1"/>
  <c r="E9" i="1"/>
  <c r="F9" i="1" s="1"/>
  <c r="G9" i="1" s="1"/>
  <c r="H9" i="1" s="1"/>
  <c r="E8" i="1"/>
  <c r="F8" i="1" s="1"/>
  <c r="G8" i="1" s="1"/>
  <c r="H8" i="1" s="1"/>
  <c r="E7" i="1"/>
  <c r="F7" i="1" s="1"/>
  <c r="G7" i="1" s="1"/>
  <c r="H7" i="1" s="1"/>
  <c r="E6" i="1"/>
  <c r="F6" i="1" s="1"/>
  <c r="G6" i="1" s="1"/>
  <c r="H6" i="1" s="1"/>
  <c r="I29" i="1" l="1"/>
</calcChain>
</file>

<file path=xl/sharedStrings.xml><?xml version="1.0" encoding="utf-8"?>
<sst xmlns="http://schemas.openxmlformats.org/spreadsheetml/2006/main" count="79" uniqueCount="72">
  <si>
    <t>GSA Fees</t>
  </si>
  <si>
    <t>McMaster University Miscellaneous Fees</t>
  </si>
  <si>
    <t>CPI 2018</t>
  </si>
  <si>
    <t>Owner</t>
  </si>
  <si>
    <t>Note</t>
  </si>
  <si>
    <t>2014/15</t>
  </si>
  <si>
    <t>2015/16</t>
  </si>
  <si>
    <t>2016-2017</t>
  </si>
  <si>
    <t>2017-2018</t>
  </si>
  <si>
    <t>2018-2019</t>
  </si>
  <si>
    <t>2019-2020</t>
  </si>
  <si>
    <t>2020-2021</t>
  </si>
  <si>
    <t xml:space="preserve">Comments </t>
  </si>
  <si>
    <t xml:space="preserve">ACTUAL </t>
  </si>
  <si>
    <t>Pending Approval</t>
  </si>
  <si>
    <t>Grad Students Association</t>
  </si>
  <si>
    <t>GSA</t>
  </si>
  <si>
    <t xml:space="preserve">      Full-Time - GSA Fee (Sept or Jan start) Annual</t>
  </si>
  <si>
    <t xml:space="preserve">      Part-Time - GSA Fee (Sept or Jan start) Annual</t>
  </si>
  <si>
    <t xml:space="preserve">      Full-Time - GSA Fee (May start) Annual</t>
  </si>
  <si>
    <t xml:space="preserve">      Part-Time - GSA Fee (May start) Annual</t>
  </si>
  <si>
    <t xml:space="preserve">      Post-Degree (per 1/2 course)</t>
  </si>
  <si>
    <r>
      <rPr>
        <sz val="11"/>
        <color rgb="FF000000"/>
        <rFont val="Calibri"/>
        <family val="2"/>
        <charset val="1"/>
      </rPr>
      <t xml:space="preserve">Full-Time </t>
    </r>
    <r>
      <rPr>
        <sz val="11"/>
        <color rgb="FFF79646"/>
        <rFont val="Calibri"/>
        <family val="2"/>
        <charset val="1"/>
      </rPr>
      <t>Academic Fee</t>
    </r>
    <r>
      <rPr>
        <sz val="11"/>
        <color rgb="FF000000"/>
        <rFont val="Calibri"/>
        <family val="2"/>
        <charset val="1"/>
      </rPr>
      <t xml:space="preserve"> (Sept or Jan) Annual </t>
    </r>
  </si>
  <si>
    <r>
      <rPr>
        <sz val="11"/>
        <color rgb="FF000000"/>
        <rFont val="Calibri"/>
        <family val="2"/>
        <charset val="1"/>
      </rPr>
      <t xml:space="preserve">Part-Time </t>
    </r>
    <r>
      <rPr>
        <sz val="11"/>
        <color rgb="FFF79646"/>
        <rFont val="Calibri"/>
        <family val="2"/>
        <charset val="1"/>
      </rPr>
      <t>Academic Fee</t>
    </r>
    <r>
      <rPr>
        <sz val="11"/>
        <color rgb="FF000000"/>
        <rFont val="Calibri"/>
        <family val="2"/>
        <charset val="1"/>
      </rPr>
      <t xml:space="preserve"> (Sept or Jan) Annual </t>
    </r>
  </si>
  <si>
    <r>
      <rPr>
        <sz val="11"/>
        <color rgb="FF000000"/>
        <rFont val="Calibri"/>
        <family val="2"/>
        <charset val="1"/>
      </rPr>
      <t xml:space="preserve"> Full-Time -</t>
    </r>
    <r>
      <rPr>
        <sz val="11"/>
        <color rgb="FFFF0000"/>
        <rFont val="Calibri"/>
        <family val="2"/>
        <charset val="1"/>
      </rPr>
      <t xml:space="preserve"> </t>
    </r>
    <r>
      <rPr>
        <sz val="11"/>
        <color rgb="FFF79646"/>
        <rFont val="Calibri"/>
        <family val="2"/>
        <charset val="1"/>
      </rPr>
      <t>Academic Fee</t>
    </r>
    <r>
      <rPr>
        <sz val="11"/>
        <color rgb="FF000000"/>
        <rFont val="Calibri"/>
        <family val="2"/>
        <charset val="1"/>
      </rPr>
      <t xml:space="preserve"> (May start) Annual</t>
    </r>
  </si>
  <si>
    <r>
      <rPr>
        <sz val="11"/>
        <color rgb="FF000000"/>
        <rFont val="Calibri"/>
        <family val="2"/>
        <charset val="1"/>
      </rPr>
      <t xml:space="preserve"> Part-Time - </t>
    </r>
    <r>
      <rPr>
        <sz val="11"/>
        <color rgb="FFF79646"/>
        <rFont val="Calibri"/>
        <family val="2"/>
        <charset val="1"/>
      </rPr>
      <t>Academic Fee</t>
    </r>
    <r>
      <rPr>
        <sz val="11"/>
        <color rgb="FF000000"/>
        <rFont val="Calibri"/>
        <family val="2"/>
        <charset val="1"/>
      </rPr>
      <t xml:space="preserve"> (May start) Annual</t>
    </r>
  </si>
  <si>
    <r>
      <rPr>
        <sz val="11"/>
        <color rgb="FF000000"/>
        <rFont val="Calibri"/>
        <family val="2"/>
        <charset val="1"/>
      </rPr>
      <t xml:space="preserve">      Post-Degree </t>
    </r>
    <r>
      <rPr>
        <sz val="11"/>
        <color rgb="FFF79646"/>
        <rFont val="Calibri"/>
        <family val="2"/>
        <charset val="1"/>
      </rPr>
      <t>Academic Fee</t>
    </r>
    <r>
      <rPr>
        <sz val="11"/>
        <color rgb="FF000000"/>
        <rFont val="Calibri"/>
        <family val="2"/>
        <charset val="1"/>
      </rPr>
      <t xml:space="preserve"> (per 1/2 course)</t>
    </r>
  </si>
  <si>
    <t xml:space="preserve">GSA Awards- award ceremonies and executive recognition </t>
  </si>
  <si>
    <t>GSA Club funding - administration and funding of Grad clubs</t>
  </si>
  <si>
    <t>GSA Community Enhancement-  internal and external community-building activities</t>
  </si>
  <si>
    <t>GSA Events - Includes social, welcome week, and non-academic support events.</t>
  </si>
  <si>
    <t>GSA Advocacy - membership in student &amp; professional organizations</t>
  </si>
  <si>
    <t xml:space="preserve">INSURANCE </t>
  </si>
  <si>
    <t xml:space="preserve">   Dental Insurance Plan for non-CUPE students</t>
  </si>
  <si>
    <t xml:space="preserve">      Full-time or Part-time (Sept start) </t>
  </si>
  <si>
    <t xml:space="preserve">Full-time or Part-Time (January Start) </t>
  </si>
  <si>
    <t xml:space="preserve">   Health Insurance Plan</t>
  </si>
  <si>
    <t xml:space="preserve">      Full-time or Part-Time - Health Insurance Plan</t>
  </si>
  <si>
    <t xml:space="preserve">     January Start - Health Insurance Plan</t>
  </si>
  <si>
    <t xml:space="preserve">   Health Insurance Plan- Divinity</t>
  </si>
  <si>
    <t xml:space="preserve">Student Assistance Program </t>
  </si>
  <si>
    <t xml:space="preserve">   H.S.R. Bus Pass Fee (Full-time stud only) </t>
  </si>
  <si>
    <t xml:space="preserve">CAPITAL BUILD FEE </t>
  </si>
  <si>
    <t xml:space="preserve">   Capital Building Fee FT  (Sept Start) Annual </t>
  </si>
  <si>
    <t xml:space="preserve">   Capital Building Fee FT (January start) Annual</t>
  </si>
  <si>
    <t xml:space="preserve">Capital Building Fee FT (May Start) Annual </t>
  </si>
  <si>
    <t xml:space="preserve">Capital Building Fee PT (Sept Start) </t>
  </si>
  <si>
    <t xml:space="preserve">   Capital Building Fee PT (Jan start) Annual</t>
  </si>
  <si>
    <t xml:space="preserve">   Capital Building Fee PT (May start) Annual</t>
  </si>
  <si>
    <t>ADDITIONAL NOTES</t>
  </si>
  <si>
    <t xml:space="preserve">Sean Van Koughnett's office should supply Student Service Fee. The GSA will confirm the numbers </t>
  </si>
  <si>
    <t>Sean Van Koughnett's office should supply Sports Complex Building Fee. The GSA will confirm the numbers</t>
  </si>
  <si>
    <t>Graduate Students Association</t>
  </si>
  <si>
    <t>Full-Time - GSA Fee (Sept or Jan admit start) Annual</t>
  </si>
  <si>
    <t>Part-Time - GSA Fee (Sept or Jan admit start) Annual</t>
  </si>
  <si>
    <t>Full-Time - GSA Fee (May admit start) Annual</t>
  </si>
  <si>
    <t>Part-Time - GSA Fee (May admit start) Annual</t>
  </si>
  <si>
    <t>Post-Degree (per 1/2 course)</t>
  </si>
  <si>
    <t>Dental Insurance Plan for non-CUPE students</t>
  </si>
  <si>
    <t>Full-time and  Part-Time - Dental Insurance Plan</t>
  </si>
  <si>
    <t xml:space="preserve">  </t>
  </si>
  <si>
    <t>January Start - Dental Insurance Plan</t>
  </si>
  <si>
    <t>Health Insurance Plan</t>
  </si>
  <si>
    <t>Full-time and  Part-Time - Health Insurance Plan</t>
  </si>
  <si>
    <t>January Start - Health Insurance Plan</t>
  </si>
  <si>
    <t>Health Insurance Plan- Divinity</t>
  </si>
  <si>
    <t>New</t>
  </si>
  <si>
    <t>H.S.R. Bus Pass Fee</t>
  </si>
  <si>
    <t xml:space="preserve">Capital Building Fee FT - (per term) </t>
  </si>
  <si>
    <t>Capital Building Fee PT (Sept admit start) Annual</t>
  </si>
  <si>
    <t>Capital Building Fee PT (Jan admit start) Annual</t>
  </si>
  <si>
    <t>Capital Building Fee PT (May admit start)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</si>
</sst>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\$* #,##0.00_-;&quot;-$&quot;* #,##0.00_-;_-\$* \-??_-;_-@_-"/>
    <numFmt numFmtId="165" formatCode="0.0%"/>
    <numFmt numFmtId="166" formatCode="\$#,##0.00;[Red]&quot;-$&quot;#,##0.00"/>
  </numFmts>
  <fonts count="17" x14ac:knownFonts="1">
    <font>
      <sz val="11"/>
      <color rgb="FF000000"/>
      <name val="Calibri"/>
      <family val="2"/>
      <charset val="1"/>
    </font>
    <font>
      <sz val="20"/>
      <color rgb="FF000000"/>
      <name val="Aharoni"/>
      <charset val="177"/>
    </font>
    <font>
      <b/>
      <sz val="8"/>
      <name val="Arial"/>
      <family val="2"/>
      <charset val="1"/>
    </font>
    <font>
      <b/>
      <sz val="11"/>
      <color rgb="FFFF0000"/>
      <name val="Calibri"/>
      <family val="2"/>
      <charset val="1"/>
    </font>
    <font>
      <sz val="8"/>
      <name val="Arial"/>
      <family val="2"/>
      <charset val="1"/>
    </font>
    <font>
      <b/>
      <u/>
      <sz val="8"/>
      <name val="Arial"/>
      <family val="2"/>
      <charset val="1"/>
    </font>
    <font>
      <sz val="11"/>
      <color rgb="FF00206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20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F79646"/>
      <name val="Calibri"/>
      <family val="2"/>
      <charset val="1"/>
    </font>
    <font>
      <sz val="11"/>
      <color rgb="FFF79646"/>
      <name val="Calibri"/>
      <family val="2"/>
      <charset val="1"/>
    </font>
    <font>
      <sz val="11"/>
      <color rgb="FF9C0006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8064A2"/>
        <bgColor rgb="FF7F7F7F"/>
      </patternFill>
    </fill>
    <fill>
      <patternFill patternType="solid">
        <fgColor rgb="FFFFFFCC"/>
        <bgColor rgb="FFFFFFFF"/>
      </patternFill>
    </fill>
    <fill>
      <patternFill patternType="solid">
        <fgColor rgb="FFFFC7CE"/>
        <bgColor rgb="FFCCCCFF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164" fontId="16" fillId="0" borderId="0" applyBorder="0" applyProtection="0"/>
    <xf numFmtId="9" fontId="16" fillId="0" borderId="0" applyBorder="0" applyProtection="0"/>
    <xf numFmtId="0" fontId="10" fillId="2" borderId="0" applyBorder="0" applyProtection="0"/>
    <xf numFmtId="0" fontId="16" fillId="3" borderId="1" applyProtection="0"/>
    <xf numFmtId="0" fontId="13" fillId="4" borderId="0" applyBorder="0" applyProtection="0"/>
  </cellStyleXfs>
  <cellXfs count="57">
    <xf numFmtId="0" fontId="0" fillId="0" borderId="0" xfId="0"/>
    <xf numFmtId="164" fontId="0" fillId="0" borderId="0" xfId="1" applyFont="1" applyBorder="1" applyAlignment="1" applyProtection="1"/>
    <xf numFmtId="0" fontId="2" fillId="0" borderId="0" xfId="0" applyFont="1"/>
    <xf numFmtId="0" fontId="3" fillId="0" borderId="0" xfId="0" applyFont="1"/>
    <xf numFmtId="165" fontId="3" fillId="0" borderId="0" xfId="2" applyNumberFormat="1" applyFont="1" applyBorder="1" applyAlignment="1" applyProtection="1"/>
    <xf numFmtId="165" fontId="0" fillId="0" borderId="0" xfId="1" applyNumberFormat="1" applyFont="1" applyBorder="1" applyAlignment="1" applyProtection="1"/>
    <xf numFmtId="9" fontId="0" fillId="0" borderId="0" xfId="2" applyFont="1" applyBorder="1" applyAlignment="1" applyProtection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2" fontId="5" fillId="0" borderId="0" xfId="1" applyNumberFormat="1" applyFont="1" applyBorder="1" applyAlignment="1" applyProtection="1">
      <alignment horizontal="center"/>
    </xf>
    <xf numFmtId="0" fontId="1" fillId="0" borderId="0" xfId="0" applyFont="1" applyAlignment="1"/>
    <xf numFmtId="0" fontId="0" fillId="0" borderId="0" xfId="0" applyAlignment="1"/>
    <xf numFmtId="164" fontId="6" fillId="0" borderId="0" xfId="1" applyFont="1" applyBorder="1" applyAlignment="1" applyProtection="1"/>
    <xf numFmtId="164" fontId="7" fillId="0" borderId="0" xfId="1" applyFont="1" applyBorder="1" applyAlignment="1" applyProtection="1">
      <alignment horizontal="center" wrapText="1"/>
    </xf>
    <xf numFmtId="164" fontId="8" fillId="0" borderId="0" xfId="1" applyFont="1" applyBorder="1" applyAlignment="1" applyProtection="1">
      <alignment horizontal="center" wrapText="1"/>
    </xf>
    <xf numFmtId="0" fontId="9" fillId="0" borderId="0" xfId="0" applyFont="1"/>
    <xf numFmtId="0" fontId="10" fillId="2" borderId="0" xfId="3" applyFont="1" applyBorder="1" applyAlignment="1" applyProtection="1"/>
    <xf numFmtId="0" fontId="0" fillId="0" borderId="0" xfId="0" applyFont="1"/>
    <xf numFmtId="0" fontId="11" fillId="0" borderId="0" xfId="0" applyFont="1"/>
    <xf numFmtId="164" fontId="0" fillId="0" borderId="0" xfId="0" applyNumberFormat="1" applyFont="1"/>
    <xf numFmtId="164" fontId="8" fillId="0" borderId="0" xfId="0" applyNumberFormat="1" applyFont="1"/>
    <xf numFmtId="0" fontId="0" fillId="0" borderId="0" xfId="0" applyFont="1" applyAlignment="1">
      <alignment horizontal="center" wrapText="1"/>
    </xf>
    <xf numFmtId="164" fontId="11" fillId="0" borderId="0" xfId="0" applyNumberFormat="1" applyFont="1"/>
    <xf numFmtId="0" fontId="7" fillId="0" borderId="0" xfId="0" applyFont="1" applyAlignment="1">
      <alignment horizontal="left" wrapText="1" indent="1"/>
    </xf>
    <xf numFmtId="164" fontId="7" fillId="0" borderId="0" xfId="1" applyFont="1" applyBorder="1" applyAlignment="1" applyProtection="1">
      <alignment horizontal="right"/>
    </xf>
    <xf numFmtId="0" fontId="7" fillId="0" borderId="0" xfId="0" applyFont="1" applyAlignment="1">
      <alignment horizontal="right"/>
    </xf>
    <xf numFmtId="164" fontId="10" fillId="2" borderId="0" xfId="1" applyFont="1" applyFill="1" applyBorder="1" applyAlignment="1" applyProtection="1"/>
    <xf numFmtId="164" fontId="10" fillId="2" borderId="0" xfId="3" applyNumberFormat="1" applyFont="1" applyBorder="1" applyAlignment="1" applyProtection="1"/>
    <xf numFmtId="0" fontId="14" fillId="0" borderId="0" xfId="0" applyFont="1"/>
    <xf numFmtId="164" fontId="0" fillId="0" borderId="0" xfId="1" applyFont="1" applyBorder="1" applyAlignment="1" applyProtection="1">
      <alignment horizontal="right"/>
    </xf>
    <xf numFmtId="0" fontId="10" fillId="2" borderId="0" xfId="0" applyFont="1" applyFill="1"/>
    <xf numFmtId="164" fontId="10" fillId="2" borderId="0" xfId="1" applyFont="1" applyFill="1" applyBorder="1" applyAlignment="1" applyProtection="1">
      <alignment horizontal="right"/>
    </xf>
    <xf numFmtId="166" fontId="10" fillId="2" borderId="0" xfId="0" applyNumberFormat="1" applyFont="1" applyFill="1"/>
    <xf numFmtId="0" fontId="0" fillId="2" borderId="0" xfId="0" applyFont="1" applyFill="1"/>
    <xf numFmtId="0" fontId="10" fillId="2" borderId="3" xfId="3" applyFont="1" applyBorder="1" applyAlignment="1" applyProtection="1"/>
    <xf numFmtId="164" fontId="10" fillId="2" borderId="3" xfId="1" applyFont="1" applyFill="1" applyBorder="1" applyAlignment="1" applyProtection="1"/>
    <xf numFmtId="164" fontId="10" fillId="2" borderId="3" xfId="3" applyNumberFormat="1" applyFont="1" applyBorder="1" applyAlignment="1" applyProtection="1"/>
    <xf numFmtId="0" fontId="10" fillId="2" borderId="3" xfId="3" applyFont="1" applyBorder="1" applyAlignment="1" applyProtection="1">
      <alignment horizontal="center" wrapText="1"/>
    </xf>
    <xf numFmtId="164" fontId="0" fillId="0" borderId="0" xfId="1" applyFont="1" applyBorder="1" applyAlignment="1" applyProtection="1"/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horizontal="right" wrapText="1"/>
    </xf>
    <xf numFmtId="0" fontId="15" fillId="0" borderId="0" xfId="0" applyFont="1" applyAlignment="1"/>
    <xf numFmtId="1" fontId="15" fillId="0" borderId="0" xfId="1" applyNumberFormat="1" applyFont="1" applyBorder="1" applyAlignment="1" applyProtection="1">
      <alignment horizontal="right"/>
    </xf>
    <xf numFmtId="164" fontId="15" fillId="0" borderId="0" xfId="1" applyFont="1" applyBorder="1" applyAlignment="1" applyProtection="1">
      <alignment horizontal="right"/>
    </xf>
    <xf numFmtId="0" fontId="15" fillId="0" borderId="0" xfId="0" applyFont="1" applyAlignment="1">
      <alignment horizontal="right"/>
    </xf>
    <xf numFmtId="165" fontId="15" fillId="0" borderId="0" xfId="2" applyNumberFormat="1" applyFont="1" applyBorder="1" applyAlignment="1" applyProtection="1">
      <alignment horizontal="right"/>
    </xf>
    <xf numFmtId="0" fontId="15" fillId="0" borderId="0" xfId="0" applyFont="1" applyAlignment="1">
      <alignment horizontal="left" wrapText="1" indent="1"/>
    </xf>
    <xf numFmtId="0" fontId="15" fillId="0" borderId="0" xfId="0" applyFont="1" applyAlignment="1">
      <alignment horizontal="left" wrapText="1" indent="3"/>
    </xf>
    <xf numFmtId="164" fontId="0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 applyFont="1" applyBorder="1" applyAlignment="1">
      <alignment horizontal="center" wrapText="1"/>
    </xf>
    <xf numFmtId="0" fontId="0" fillId="3" borderId="1" xfId="4" applyFont="1" applyBorder="1" applyAlignment="1" applyProtection="1">
      <alignment horizontal="center" wrapText="1"/>
    </xf>
    <xf numFmtId="0" fontId="13" fillId="4" borderId="0" xfId="5" applyFont="1" applyBorder="1" applyAlignment="1" applyProtection="1">
      <alignment horizontal="center" wrapText="1"/>
    </xf>
  </cellXfs>
  <cellStyles count="6">
    <cellStyle name="Currency" xfId="1" builtinId="4"/>
    <cellStyle name="Excel Built-in Accent4" xfId="3" xr:uid="{00000000-0005-0000-0000-000001000000}"/>
    <cellStyle name="Excel Built-in Bad" xfId="5" xr:uid="{00000000-0005-0000-0000-000002000000}"/>
    <cellStyle name="Excel Built-in Note" xfId="4" xr:uid="{00000000-0005-0000-0000-000003000000}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2B2B2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79646"/>
      <rgbColor rgb="FFFF6600"/>
      <rgbColor rgb="FF8064A2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19080</xdr:colOff>
      <xdr:row>5</xdr:row>
      <xdr:rowOff>57240</xdr:rowOff>
    </xdr:from>
    <xdr:to>
      <xdr:col>8</xdr:col>
      <xdr:colOff>676440</xdr:colOff>
      <xdr:row>9</xdr:row>
      <xdr:rowOff>142560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96520" y="1571400"/>
          <a:ext cx="657360" cy="832320"/>
        </a:xfrm>
        <a:prstGeom prst="line">
          <a:avLst/>
        </a:prstGeom>
        <a:ln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9</xdr:col>
      <xdr:colOff>9720</xdr:colOff>
      <xdr:row>5</xdr:row>
      <xdr:rowOff>28800</xdr:rowOff>
    </xdr:from>
    <xdr:to>
      <xdr:col>9</xdr:col>
      <xdr:colOff>695520</xdr:colOff>
      <xdr:row>9</xdr:row>
      <xdr:rowOff>161640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342800" y="1542960"/>
          <a:ext cx="685800" cy="879840"/>
        </a:xfrm>
        <a:prstGeom prst="line">
          <a:avLst/>
        </a:prstGeom>
        <a:ln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3</xdr:col>
      <xdr:colOff>0</xdr:colOff>
      <xdr:row>11</xdr:row>
      <xdr:rowOff>0</xdr:rowOff>
    </xdr:from>
    <xdr:to>
      <xdr:col>7</xdr:col>
      <xdr:colOff>885960</xdr:colOff>
      <xdr:row>15</xdr:row>
      <xdr:rowOff>161640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61960" y="2680200"/>
          <a:ext cx="3543840" cy="1838160"/>
        </a:xfrm>
        <a:prstGeom prst="line">
          <a:avLst/>
        </a:prstGeom>
        <a:ln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  <xdr:twoCellAnchor>
    <xdr:from>
      <xdr:col>3</xdr:col>
      <xdr:colOff>9360</xdr:colOff>
      <xdr:row>17</xdr:row>
      <xdr:rowOff>37800</xdr:rowOff>
    </xdr:from>
    <xdr:to>
      <xdr:col>7</xdr:col>
      <xdr:colOff>885960</xdr:colOff>
      <xdr:row>21</xdr:row>
      <xdr:rowOff>180720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71320" y="4775400"/>
          <a:ext cx="3534480" cy="1257480"/>
        </a:xfrm>
        <a:prstGeom prst="line">
          <a:avLst/>
        </a:prstGeom>
        <a:ln>
          <a:rou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zoomScale="90" zoomScaleNormal="90" workbookViewId="0">
      <selection activeCell="J12" sqref="J12"/>
    </sheetView>
  </sheetViews>
  <sheetFormatPr defaultRowHeight="15" x14ac:dyDescent="0.25"/>
  <cols>
    <col min="1" max="1" width="67.140625" customWidth="1"/>
    <col min="2" max="3" width="8.7109375" customWidth="1"/>
    <col min="4" max="4" width="11.28515625" customWidth="1"/>
    <col min="5" max="5" width="10.7109375" style="1" customWidth="1"/>
    <col min="6" max="6" width="12.42578125" style="1" customWidth="1"/>
    <col min="7" max="7" width="10.7109375" style="1" customWidth="1"/>
    <col min="8" max="8" width="13.5703125" style="1" customWidth="1"/>
    <col min="9" max="10" width="10.7109375" style="1" customWidth="1"/>
    <col min="11" max="11" width="62" customWidth="1"/>
    <col min="12" max="12" width="13.140625" customWidth="1"/>
    <col min="13" max="13" width="8.7109375" customWidth="1"/>
    <col min="14" max="14" width="39.7109375" customWidth="1"/>
    <col min="15" max="1025" width="8.7109375" customWidth="1"/>
  </cols>
  <sheetData>
    <row r="1" spans="1:14" ht="26.25" x14ac:dyDescent="0.4">
      <c r="A1" s="53" t="s">
        <v>0</v>
      </c>
      <c r="B1" s="53"/>
    </row>
    <row r="2" spans="1:14" x14ac:dyDescent="0.25">
      <c r="A2" s="2" t="s">
        <v>1</v>
      </c>
      <c r="B2" s="3" t="s">
        <v>2</v>
      </c>
      <c r="C2" s="4">
        <v>2.3E-2</v>
      </c>
      <c r="E2" s="5">
        <v>2.4E-2</v>
      </c>
      <c r="F2" s="5">
        <v>1.2E-2</v>
      </c>
      <c r="G2" s="6">
        <v>0.04</v>
      </c>
      <c r="H2" s="5">
        <v>1.7000000000000001E-2</v>
      </c>
      <c r="I2" s="5">
        <v>2.3E-2</v>
      </c>
      <c r="J2" s="5">
        <v>2.1000000000000001E-2</v>
      </c>
      <c r="K2" s="7"/>
    </row>
    <row r="3" spans="1:14" x14ac:dyDescent="0.25">
      <c r="A3" s="2"/>
      <c r="B3" s="8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t="s">
        <v>12</v>
      </c>
    </row>
    <row r="4" spans="1:14" ht="32.25" x14ac:dyDescent="0.4">
      <c r="A4" s="13"/>
      <c r="B4" s="14"/>
      <c r="D4" t="s">
        <v>13</v>
      </c>
      <c r="E4" s="1" t="s">
        <v>13</v>
      </c>
      <c r="F4" s="1" t="s">
        <v>13</v>
      </c>
      <c r="G4" s="15" t="s">
        <v>13</v>
      </c>
      <c r="H4" s="16" t="s">
        <v>13</v>
      </c>
      <c r="I4" s="16" t="s">
        <v>13</v>
      </c>
      <c r="J4" s="17" t="s">
        <v>14</v>
      </c>
      <c r="N4" s="18"/>
    </row>
    <row r="5" spans="1:14" s="20" customFormat="1" x14ac:dyDescent="0.25">
      <c r="A5" s="19" t="s">
        <v>15</v>
      </c>
      <c r="B5" s="19" t="s">
        <v>16</v>
      </c>
      <c r="C5" s="19"/>
      <c r="D5" s="19"/>
      <c r="E5" s="19"/>
      <c r="F5" s="19"/>
      <c r="G5" s="19"/>
      <c r="H5" s="19"/>
      <c r="I5" s="19"/>
      <c r="J5" s="19"/>
      <c r="K5" s="19"/>
      <c r="M5" s="21"/>
    </row>
    <row r="6" spans="1:14" s="20" customFormat="1" ht="13.9" customHeight="1" x14ac:dyDescent="0.25">
      <c r="A6" s="20" t="s">
        <v>17</v>
      </c>
      <c r="D6" s="1">
        <v>55.31</v>
      </c>
      <c r="E6" s="1">
        <f>D6*(1+E2)</f>
        <v>56.637440000000005</v>
      </c>
      <c r="F6" s="1">
        <f>E6*(1+F2)</f>
        <v>57.317089280000005</v>
      </c>
      <c r="G6" s="1">
        <f>F6*(1+G2)</f>
        <v>59.609772851200006</v>
      </c>
      <c r="H6" s="1">
        <f>G6*(1+H$2)</f>
        <v>60.623138989670402</v>
      </c>
      <c r="I6" s="22"/>
      <c r="J6" s="22"/>
      <c r="K6" s="54"/>
      <c r="L6" s="1"/>
      <c r="M6" s="1"/>
      <c r="N6" s="1"/>
    </row>
    <row r="7" spans="1:14" s="20" customFormat="1" x14ac:dyDescent="0.25">
      <c r="A7" s="20" t="s">
        <v>18</v>
      </c>
      <c r="D7" s="1">
        <v>33.47</v>
      </c>
      <c r="E7" s="1">
        <f>D7*(1+E2)</f>
        <v>34.27328</v>
      </c>
      <c r="F7" s="1">
        <f>E7*(1+F2)</f>
        <v>34.684559360000002</v>
      </c>
      <c r="G7" s="1">
        <f>F7*(1+G2)</f>
        <v>36.071941734399999</v>
      </c>
      <c r="H7" s="1">
        <f>G7*(1+H$2)</f>
        <v>36.685164743884798</v>
      </c>
      <c r="I7" s="22"/>
      <c r="J7" s="22"/>
      <c r="K7" s="54"/>
      <c r="L7" s="1"/>
      <c r="M7" s="1"/>
      <c r="N7" s="1"/>
    </row>
    <row r="8" spans="1:14" s="20" customFormat="1" x14ac:dyDescent="0.25">
      <c r="A8" s="20" t="s">
        <v>19</v>
      </c>
      <c r="D8" s="1">
        <v>27.65</v>
      </c>
      <c r="E8" s="1">
        <f>D8*(1+E2)</f>
        <v>28.313599999999997</v>
      </c>
      <c r="F8" s="1">
        <f>E8*(1+F2)</f>
        <v>28.653363199999998</v>
      </c>
      <c r="G8" s="1">
        <f>F8*(1+G2)</f>
        <v>29.799497727999999</v>
      </c>
      <c r="H8" s="1">
        <f>G8*(1+H$2)</f>
        <v>30.306089189375996</v>
      </c>
      <c r="I8" s="22"/>
      <c r="J8" s="22"/>
      <c r="K8" s="54"/>
      <c r="L8" s="1"/>
      <c r="M8" s="1"/>
      <c r="N8" s="1"/>
    </row>
    <row r="9" spans="1:14" s="20" customFormat="1" x14ac:dyDescent="0.25">
      <c r="A9" s="20" t="s">
        <v>20</v>
      </c>
      <c r="D9" s="1">
        <v>16.73</v>
      </c>
      <c r="E9" s="1">
        <f>D9*(1+E2)</f>
        <v>17.131520000000002</v>
      </c>
      <c r="F9" s="1">
        <f>E9*(1+F2)</f>
        <v>17.337098240000003</v>
      </c>
      <c r="G9" s="1">
        <f>F9*(1+G2)</f>
        <v>18.030582169600002</v>
      </c>
      <c r="H9" s="1">
        <f>G9*(1+H$2)</f>
        <v>18.337102066483201</v>
      </c>
      <c r="I9" s="22"/>
      <c r="J9" s="22"/>
      <c r="K9" s="54"/>
      <c r="L9" s="1"/>
      <c r="M9" s="1"/>
      <c r="N9" s="1"/>
    </row>
    <row r="10" spans="1:14" s="20" customFormat="1" x14ac:dyDescent="0.25">
      <c r="A10" s="20" t="s">
        <v>21</v>
      </c>
      <c r="D10" s="1">
        <v>11.15</v>
      </c>
      <c r="E10" s="1">
        <f>D10*(1+E2)</f>
        <v>11.4176</v>
      </c>
      <c r="F10" s="1">
        <f>E10*(1+F2)</f>
        <v>11.5546112</v>
      </c>
      <c r="G10" s="1">
        <f>F10*(1+G2)</f>
        <v>12.016795648</v>
      </c>
      <c r="H10" s="1">
        <f>G10*(1+H$2)</f>
        <v>12.221081174016</v>
      </c>
      <c r="I10" s="22"/>
      <c r="J10" s="22"/>
      <c r="K10" s="54"/>
      <c r="L10" s="1"/>
      <c r="M10" s="1"/>
      <c r="N10" s="1"/>
    </row>
    <row r="11" spans="1:14" s="20" customFormat="1" ht="15" customHeight="1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"/>
      <c r="M11" s="1"/>
      <c r="N11" s="1"/>
    </row>
    <row r="12" spans="1:14" s="20" customFormat="1" x14ac:dyDescent="0.25">
      <c r="A12" s="20" t="s">
        <v>22</v>
      </c>
      <c r="D12" s="1"/>
      <c r="E12" s="1"/>
      <c r="F12" s="1"/>
      <c r="G12" s="1"/>
      <c r="H12" s="1"/>
      <c r="I12" s="25">
        <v>8.27</v>
      </c>
      <c r="J12" s="23">
        <f>I12*1.021</f>
        <v>8.4436699999999991</v>
      </c>
      <c r="K12" s="24"/>
      <c r="L12" s="1"/>
      <c r="M12" s="1"/>
      <c r="N12" s="1"/>
    </row>
    <row r="13" spans="1:14" s="20" customFormat="1" x14ac:dyDescent="0.25">
      <c r="A13" s="20" t="s">
        <v>23</v>
      </c>
      <c r="D13" s="1"/>
      <c r="E13" s="1"/>
      <c r="F13" s="1"/>
      <c r="G13" s="1"/>
      <c r="H13" s="1"/>
      <c r="I13" s="25">
        <f>I12*0.605</f>
        <v>5.0033499999999993</v>
      </c>
      <c r="J13" s="23">
        <f t="shared" ref="J13:J16" si="0">I13*1.021</f>
        <v>5.1084203499999985</v>
      </c>
      <c r="K13" s="24"/>
      <c r="L13" s="1"/>
      <c r="M13" s="1"/>
      <c r="N13" s="1"/>
    </row>
    <row r="14" spans="1:14" s="20" customFormat="1" x14ac:dyDescent="0.25">
      <c r="A14" s="20" t="s">
        <v>24</v>
      </c>
      <c r="D14" s="1"/>
      <c r="E14" s="1"/>
      <c r="F14" s="1"/>
      <c r="G14" s="1"/>
      <c r="H14" s="1"/>
      <c r="I14" s="25">
        <f>I12*0.5</f>
        <v>4.1349999999999998</v>
      </c>
      <c r="J14" s="23">
        <f t="shared" si="0"/>
        <v>4.2218349999999996</v>
      </c>
      <c r="K14" s="24"/>
      <c r="L14" s="1"/>
      <c r="M14" s="1"/>
      <c r="N14" s="1"/>
    </row>
    <row r="15" spans="1:14" s="20" customFormat="1" x14ac:dyDescent="0.25">
      <c r="A15" s="20" t="s">
        <v>25</v>
      </c>
      <c r="D15" s="1"/>
      <c r="E15" s="1"/>
      <c r="F15" s="1"/>
      <c r="G15" s="1"/>
      <c r="H15" s="1"/>
      <c r="I15" s="25">
        <f>I12*0.3</f>
        <v>2.4809999999999999</v>
      </c>
      <c r="J15" s="23">
        <f t="shared" si="0"/>
        <v>2.5331009999999998</v>
      </c>
      <c r="K15" s="24"/>
      <c r="L15" s="1"/>
      <c r="M15" s="1"/>
      <c r="N15" s="1"/>
    </row>
    <row r="16" spans="1:14" s="20" customFormat="1" x14ac:dyDescent="0.25">
      <c r="A16" s="20" t="s">
        <v>26</v>
      </c>
      <c r="D16" s="1"/>
      <c r="E16" s="1"/>
      <c r="F16" s="1"/>
      <c r="G16" s="1"/>
      <c r="H16" s="1"/>
      <c r="I16" s="25">
        <f>I12*0.2</f>
        <v>1.6539999999999999</v>
      </c>
      <c r="J16" s="23">
        <f t="shared" si="0"/>
        <v>1.6887339999999997</v>
      </c>
      <c r="K16" s="24"/>
      <c r="L16" s="1"/>
      <c r="M16" s="1"/>
      <c r="N16" s="1"/>
    </row>
    <row r="17" spans="1:14" s="20" customFormat="1" ht="15" customHeight="1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1"/>
      <c r="M17" s="1"/>
      <c r="N17" s="1"/>
    </row>
    <row r="18" spans="1:14" s="20" customFormat="1" ht="14.25" customHeight="1" x14ac:dyDescent="0.25">
      <c r="A18" s="26" t="s">
        <v>27</v>
      </c>
      <c r="D18" s="1"/>
      <c r="E18" s="1"/>
      <c r="F18" s="1"/>
      <c r="G18" s="1"/>
      <c r="H18" s="1"/>
      <c r="I18" s="27">
        <v>7.54</v>
      </c>
      <c r="J18" s="27">
        <f>I18*1.021</f>
        <v>7.6983399999999991</v>
      </c>
      <c r="K18" s="28"/>
      <c r="L18" s="1"/>
      <c r="M18" s="1"/>
      <c r="N18" s="1"/>
    </row>
    <row r="19" spans="1:14" s="20" customFormat="1" ht="14.25" customHeight="1" x14ac:dyDescent="0.25">
      <c r="A19" s="26" t="s">
        <v>28</v>
      </c>
      <c r="D19" s="1"/>
      <c r="E19" s="1"/>
      <c r="F19" s="1"/>
      <c r="G19" s="1"/>
      <c r="H19" s="1"/>
      <c r="I19" s="27">
        <v>1.37</v>
      </c>
      <c r="J19" s="27">
        <f t="shared" ref="J19:J22" si="1">I19*1.021</f>
        <v>1.3987700000000001</v>
      </c>
      <c r="K19" s="28"/>
      <c r="L19" s="1"/>
      <c r="M19" s="1"/>
      <c r="N19" s="1"/>
    </row>
    <row r="20" spans="1:14" s="20" customFormat="1" ht="29.25" customHeight="1" x14ac:dyDescent="0.25">
      <c r="A20" s="26" t="s">
        <v>29</v>
      </c>
      <c r="D20" s="1"/>
      <c r="E20" s="1"/>
      <c r="F20" s="1"/>
      <c r="G20" s="1"/>
      <c r="H20" s="1"/>
      <c r="I20" s="27">
        <v>3.56</v>
      </c>
      <c r="J20" s="27">
        <f t="shared" si="1"/>
        <v>3.6347599999999995</v>
      </c>
      <c r="K20" s="28"/>
      <c r="L20" s="1"/>
      <c r="M20" s="1"/>
      <c r="N20" s="1"/>
    </row>
    <row r="21" spans="1:14" s="20" customFormat="1" ht="30" x14ac:dyDescent="0.25">
      <c r="A21" s="26" t="s">
        <v>30</v>
      </c>
      <c r="D21" s="1"/>
      <c r="E21" s="1"/>
      <c r="F21" s="1"/>
      <c r="G21" s="1"/>
      <c r="H21" s="1"/>
      <c r="I21" s="27">
        <v>3.8</v>
      </c>
      <c r="J21" s="27">
        <f t="shared" si="1"/>
        <v>3.8797999999999995</v>
      </c>
      <c r="K21" s="28"/>
      <c r="L21" s="1"/>
      <c r="M21" s="1"/>
      <c r="N21" s="1"/>
    </row>
    <row r="22" spans="1:14" s="20" customFormat="1" ht="16.5" customHeight="1" x14ac:dyDescent="0.25">
      <c r="A22" s="26" t="s">
        <v>31</v>
      </c>
      <c r="D22" s="1"/>
      <c r="E22" s="1"/>
      <c r="F22" s="1"/>
      <c r="G22" s="1"/>
      <c r="H22" s="1"/>
      <c r="I22" s="27">
        <v>1.72</v>
      </c>
      <c r="J22" s="27">
        <f t="shared" si="1"/>
        <v>1.7561199999999999</v>
      </c>
      <c r="K22" s="28"/>
      <c r="L22" s="1"/>
      <c r="M22" s="1"/>
      <c r="N22" s="1"/>
    </row>
    <row r="23" spans="1:14" s="20" customFormat="1" x14ac:dyDescent="0.25">
      <c r="A23" s="19" t="s">
        <v>32</v>
      </c>
      <c r="B23" s="19"/>
      <c r="C23" s="19"/>
      <c r="D23" s="29"/>
      <c r="E23" s="29"/>
      <c r="F23" s="29"/>
      <c r="G23" s="29"/>
      <c r="H23" s="29"/>
      <c r="I23" s="30"/>
      <c r="J23" s="30"/>
      <c r="K23" s="19"/>
    </row>
    <row r="24" spans="1:14" s="20" customFormat="1" x14ac:dyDescent="0.25">
      <c r="A24" s="31" t="s">
        <v>33</v>
      </c>
      <c r="D24" s="1"/>
      <c r="E24" s="1"/>
      <c r="F24" s="1"/>
      <c r="G24" s="1"/>
      <c r="H24" s="1"/>
      <c r="I24" s="1"/>
      <c r="J24" s="1"/>
    </row>
    <row r="25" spans="1:14" s="20" customFormat="1" ht="15" customHeight="1" x14ac:dyDescent="0.25">
      <c r="A25" s="20" t="s">
        <v>34</v>
      </c>
      <c r="D25" s="1">
        <v>170</v>
      </c>
      <c r="E25" s="32">
        <v>170</v>
      </c>
      <c r="F25" s="32">
        <v>170</v>
      </c>
      <c r="G25" s="32">
        <v>170</v>
      </c>
      <c r="H25" s="32">
        <v>170</v>
      </c>
      <c r="I25" s="1">
        <f>175*1.085</f>
        <v>189.875</v>
      </c>
      <c r="J25" s="1"/>
      <c r="K25" s="54"/>
    </row>
    <row r="26" spans="1:14" s="20" customFormat="1" x14ac:dyDescent="0.25">
      <c r="A26" s="20" t="s">
        <v>35</v>
      </c>
      <c r="D26" s="1">
        <v>113.34</v>
      </c>
      <c r="E26" s="32">
        <v>113.34</v>
      </c>
      <c r="F26" s="32">
        <v>113.34</v>
      </c>
      <c r="G26" s="32">
        <v>113.34</v>
      </c>
      <c r="H26" s="32">
        <v>113.34</v>
      </c>
      <c r="I26" s="1">
        <f>I25*0.65</f>
        <v>123.41875</v>
      </c>
      <c r="J26" s="1"/>
      <c r="K26" s="54"/>
    </row>
    <row r="27" spans="1:14" s="20" customFormat="1" x14ac:dyDescent="0.25">
      <c r="A27" s="31" t="s">
        <v>36</v>
      </c>
      <c r="D27" s="1"/>
      <c r="E27" s="32"/>
      <c r="F27" s="32"/>
      <c r="G27" s="1"/>
      <c r="H27" s="1"/>
      <c r="I27" s="1"/>
      <c r="J27" s="1"/>
      <c r="K27" s="54"/>
    </row>
    <row r="28" spans="1:14" s="20" customFormat="1" x14ac:dyDescent="0.25">
      <c r="A28" s="20" t="s">
        <v>37</v>
      </c>
      <c r="D28" s="1">
        <v>186</v>
      </c>
      <c r="E28" s="32">
        <v>186</v>
      </c>
      <c r="F28" s="32">
        <v>186</v>
      </c>
      <c r="G28" s="32">
        <v>186</v>
      </c>
      <c r="H28" s="32">
        <v>186</v>
      </c>
      <c r="I28" s="1">
        <f>200*1.085</f>
        <v>217</v>
      </c>
      <c r="J28" s="1"/>
      <c r="K28" s="54"/>
    </row>
    <row r="29" spans="1:14" s="20" customFormat="1" x14ac:dyDescent="0.25">
      <c r="A29" s="20" t="s">
        <v>38</v>
      </c>
      <c r="D29" s="1">
        <v>125.34</v>
      </c>
      <c r="E29" s="32">
        <v>125.34</v>
      </c>
      <c r="F29" s="32">
        <v>125.34</v>
      </c>
      <c r="G29" s="32">
        <v>125.34</v>
      </c>
      <c r="H29" s="32">
        <v>125.34</v>
      </c>
      <c r="I29" s="1">
        <f>I28*0.68</f>
        <v>147.56</v>
      </c>
      <c r="J29" s="1"/>
      <c r="K29" s="54"/>
    </row>
    <row r="30" spans="1:14" s="20" customFormat="1" x14ac:dyDescent="0.25">
      <c r="A30" s="31" t="s">
        <v>39</v>
      </c>
      <c r="D30" s="1">
        <v>196</v>
      </c>
      <c r="E30" s="32">
        <v>196</v>
      </c>
      <c r="F30" s="32">
        <v>196</v>
      </c>
      <c r="G30" s="32">
        <v>196</v>
      </c>
      <c r="H30" s="32">
        <v>196</v>
      </c>
      <c r="I30" s="1">
        <f>I28+10</f>
        <v>227</v>
      </c>
      <c r="J30" s="1"/>
      <c r="K30" s="54"/>
    </row>
    <row r="31" spans="1:14" s="20" customFormat="1" x14ac:dyDescent="0.25">
      <c r="A31" s="33" t="s">
        <v>40</v>
      </c>
      <c r="B31" s="33"/>
      <c r="C31" s="33"/>
      <c r="D31" s="29"/>
      <c r="E31" s="34"/>
      <c r="F31" s="34"/>
      <c r="G31" s="29">
        <v>4.75</v>
      </c>
      <c r="H31" s="29">
        <f>G31</f>
        <v>4.75</v>
      </c>
      <c r="I31" s="35">
        <f>H31*1.085</f>
        <v>5.1537499999999996</v>
      </c>
      <c r="J31" s="35">
        <v>4.2</v>
      </c>
      <c r="K31" s="36"/>
    </row>
    <row r="32" spans="1:14" s="20" customFormat="1" ht="15" customHeight="1" x14ac:dyDescent="0.25">
      <c r="A32" s="37" t="s">
        <v>41</v>
      </c>
      <c r="B32" s="37"/>
      <c r="C32" s="37"/>
      <c r="D32" s="38">
        <v>182.7</v>
      </c>
      <c r="E32" s="38">
        <v>182.7</v>
      </c>
      <c r="F32" s="38">
        <v>198.66</v>
      </c>
      <c r="G32" s="38">
        <v>232.7</v>
      </c>
      <c r="H32" s="38">
        <v>257.38</v>
      </c>
      <c r="I32" s="39">
        <f>SUM(268.23)+5</f>
        <v>273.23</v>
      </c>
      <c r="J32" s="39">
        <v>283.14999999999998</v>
      </c>
      <c r="K32" s="40"/>
    </row>
    <row r="33" spans="1:11" s="20" customFormat="1" x14ac:dyDescent="0.25">
      <c r="A33" s="31" t="s">
        <v>42</v>
      </c>
      <c r="D33" s="1"/>
      <c r="E33" s="1"/>
      <c r="F33" s="1"/>
      <c r="G33" s="1"/>
      <c r="H33" s="1"/>
      <c r="I33" s="1"/>
    </row>
    <row r="34" spans="1:11" s="20" customFormat="1" ht="15" customHeight="1" x14ac:dyDescent="0.25">
      <c r="A34" s="20" t="s">
        <v>43</v>
      </c>
      <c r="D34" s="1">
        <v>60</v>
      </c>
      <c r="E34" s="1">
        <v>60</v>
      </c>
      <c r="F34" s="1">
        <v>60</v>
      </c>
      <c r="G34" s="1">
        <v>60</v>
      </c>
      <c r="H34" s="1">
        <v>60</v>
      </c>
      <c r="I34" s="41">
        <f t="shared" ref="I34:J39" si="2">H34/2*1.085</f>
        <v>32.549999999999997</v>
      </c>
      <c r="J34" s="41">
        <f>I34</f>
        <v>32.549999999999997</v>
      </c>
      <c r="K34" s="52"/>
    </row>
    <row r="35" spans="1:11" s="20" customFormat="1" x14ac:dyDescent="0.25">
      <c r="A35" s="20" t="s">
        <v>44</v>
      </c>
      <c r="D35" s="1">
        <v>40</v>
      </c>
      <c r="E35" s="1">
        <v>40</v>
      </c>
      <c r="F35" s="1">
        <v>40</v>
      </c>
      <c r="G35" s="1">
        <v>40</v>
      </c>
      <c r="H35" s="1">
        <v>40</v>
      </c>
      <c r="I35" s="41">
        <f t="shared" si="2"/>
        <v>21.7</v>
      </c>
      <c r="J35" s="41">
        <f t="shared" ref="J35:J39" si="3">I35</f>
        <v>21.7</v>
      </c>
      <c r="K35" s="52"/>
    </row>
    <row r="36" spans="1:11" s="20" customFormat="1" x14ac:dyDescent="0.25">
      <c r="A36" s="20" t="s">
        <v>45</v>
      </c>
      <c r="D36" s="1">
        <v>20</v>
      </c>
      <c r="E36" s="1">
        <v>20</v>
      </c>
      <c r="F36" s="1">
        <v>20</v>
      </c>
      <c r="G36" s="1">
        <v>20</v>
      </c>
      <c r="H36" s="1">
        <v>20</v>
      </c>
      <c r="I36" s="41">
        <f t="shared" si="2"/>
        <v>10.85</v>
      </c>
      <c r="J36" s="41">
        <f t="shared" si="3"/>
        <v>10.85</v>
      </c>
      <c r="K36" s="52"/>
    </row>
    <row r="37" spans="1:11" s="20" customFormat="1" x14ac:dyDescent="0.25">
      <c r="A37" s="20" t="s">
        <v>46</v>
      </c>
      <c r="D37" s="1">
        <v>40</v>
      </c>
      <c r="E37" s="1">
        <v>40</v>
      </c>
      <c r="F37" s="1">
        <v>40</v>
      </c>
      <c r="G37" s="1">
        <v>40</v>
      </c>
      <c r="H37" s="1">
        <v>40</v>
      </c>
      <c r="I37" s="41">
        <f t="shared" si="2"/>
        <v>21.7</v>
      </c>
      <c r="J37" s="41">
        <f t="shared" si="3"/>
        <v>21.7</v>
      </c>
      <c r="K37" s="52"/>
    </row>
    <row r="38" spans="1:11" s="20" customFormat="1" x14ac:dyDescent="0.25">
      <c r="A38" s="20" t="s">
        <v>47</v>
      </c>
      <c r="D38" s="1">
        <v>26.67</v>
      </c>
      <c r="E38" s="1">
        <v>26.67</v>
      </c>
      <c r="F38" s="1">
        <v>26.67</v>
      </c>
      <c r="G38" s="1">
        <v>26.67</v>
      </c>
      <c r="H38" s="1">
        <v>26.67</v>
      </c>
      <c r="I38" s="41">
        <f t="shared" si="2"/>
        <v>14.468475</v>
      </c>
      <c r="J38" s="41">
        <f t="shared" si="3"/>
        <v>14.468475</v>
      </c>
      <c r="K38" s="52"/>
    </row>
    <row r="39" spans="1:11" s="20" customFormat="1" x14ac:dyDescent="0.25">
      <c r="A39" s="20" t="s">
        <v>48</v>
      </c>
      <c r="D39" s="1">
        <v>13.33</v>
      </c>
      <c r="E39" s="1">
        <v>13.33</v>
      </c>
      <c r="F39" s="1">
        <v>13.33</v>
      </c>
      <c r="G39" s="1">
        <v>13.33</v>
      </c>
      <c r="H39" s="1">
        <v>13.33</v>
      </c>
      <c r="I39" s="41">
        <f t="shared" si="2"/>
        <v>7.2315249999999995</v>
      </c>
      <c r="J39" s="41">
        <f t="shared" si="3"/>
        <v>7.2315249999999995</v>
      </c>
      <c r="K39" s="52"/>
    </row>
    <row r="40" spans="1:11" x14ac:dyDescent="0.25">
      <c r="D40" s="1"/>
      <c r="I40" s="41"/>
    </row>
    <row r="41" spans="1:11" x14ac:dyDescent="0.25">
      <c r="A41" s="31" t="s">
        <v>49</v>
      </c>
    </row>
    <row r="42" spans="1:11" x14ac:dyDescent="0.25">
      <c r="A42" t="s">
        <v>50</v>
      </c>
    </row>
    <row r="43" spans="1:11" x14ac:dyDescent="0.25">
      <c r="A43" t="s">
        <v>51</v>
      </c>
    </row>
  </sheetData>
  <mergeCells count="6">
    <mergeCell ref="K34:K39"/>
    <mergeCell ref="A1:B1"/>
    <mergeCell ref="K6:K10"/>
    <mergeCell ref="A11:K11"/>
    <mergeCell ref="A17:K17"/>
    <mergeCell ref="K25:K30"/>
  </mergeCells>
  <pageMargins left="0.70833333333333304" right="0.70833333333333304" top="0.74791666666666701" bottom="0.74791666666666701" header="0.51180555555555496" footer="0.51180555555555496"/>
  <pageSetup firstPageNumber="0" fitToWidth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zoomScale="65" zoomScaleNormal="65" workbookViewId="0">
      <selection activeCell="M3" sqref="M3"/>
    </sheetView>
  </sheetViews>
  <sheetFormatPr defaultRowHeight="15" x14ac:dyDescent="0.25"/>
  <cols>
    <col min="1" max="1" width="56.140625" customWidth="1"/>
    <col min="2" max="5" width="8.7109375" customWidth="1"/>
    <col min="6" max="6" width="22" customWidth="1"/>
    <col min="7" max="7" width="19.7109375" customWidth="1"/>
    <col min="8" max="10" width="8.7109375" customWidth="1"/>
    <col min="11" max="11" width="16.5703125" customWidth="1"/>
    <col min="12" max="1025" width="8.7109375" customWidth="1"/>
  </cols>
  <sheetData>
    <row r="1" spans="1:11" ht="15.75" x14ac:dyDescent="0.25">
      <c r="A1" s="42" t="s">
        <v>52</v>
      </c>
      <c r="B1" s="43"/>
      <c r="C1" s="44" t="s">
        <v>16</v>
      </c>
      <c r="D1" s="45"/>
      <c r="E1" s="46"/>
      <c r="F1" s="47"/>
      <c r="G1" s="47"/>
      <c r="H1" s="47"/>
      <c r="I1" s="48"/>
      <c r="J1" s="49"/>
      <c r="K1" s="49"/>
    </row>
    <row r="2" spans="1:11" ht="30.75" x14ac:dyDescent="0.25">
      <c r="A2" s="50" t="s">
        <v>53</v>
      </c>
      <c r="B2" s="43"/>
      <c r="C2" s="44"/>
      <c r="D2" s="45"/>
      <c r="E2" s="46">
        <v>9</v>
      </c>
      <c r="F2" s="47">
        <v>59.609772851199999</v>
      </c>
      <c r="G2" s="47">
        <v>60.682748762521598</v>
      </c>
      <c r="H2" s="47"/>
      <c r="I2" s="48"/>
      <c r="J2" s="49">
        <f t="shared" ref="J2:K6" si="0">(G2-F2)/F2</f>
        <v>1.7999999999999985E-2</v>
      </c>
      <c r="K2" s="49">
        <f t="shared" si="0"/>
        <v>-1</v>
      </c>
    </row>
    <row r="3" spans="1:11" ht="30.75" x14ac:dyDescent="0.25">
      <c r="A3" s="50" t="s">
        <v>54</v>
      </c>
      <c r="B3" s="43"/>
      <c r="C3" s="44"/>
      <c r="D3" s="45"/>
      <c r="E3" s="46">
        <v>9</v>
      </c>
      <c r="F3" s="47">
        <v>36.071941734399999</v>
      </c>
      <c r="G3" s="47">
        <v>36.721236685619203</v>
      </c>
      <c r="H3" s="47"/>
      <c r="I3" s="48"/>
      <c r="J3" s="49">
        <f t="shared" si="0"/>
        <v>1.8000000000000113E-2</v>
      </c>
      <c r="K3" s="49">
        <f t="shared" si="0"/>
        <v>-1</v>
      </c>
    </row>
    <row r="4" spans="1:11" ht="15.75" x14ac:dyDescent="0.25">
      <c r="A4" s="50" t="s">
        <v>55</v>
      </c>
      <c r="B4" s="43"/>
      <c r="C4" s="44"/>
      <c r="D4" s="45"/>
      <c r="E4" s="46">
        <v>9</v>
      </c>
      <c r="F4" s="47">
        <v>29.799497727999999</v>
      </c>
      <c r="G4" s="47">
        <v>30.335888687103999</v>
      </c>
      <c r="H4" s="47"/>
      <c r="I4" s="48"/>
      <c r="J4" s="49">
        <f t="shared" si="0"/>
        <v>1.8000000000000019E-2</v>
      </c>
      <c r="K4" s="49">
        <f t="shared" si="0"/>
        <v>-1</v>
      </c>
    </row>
    <row r="5" spans="1:11" ht="15.75" x14ac:dyDescent="0.25">
      <c r="A5" s="50" t="s">
        <v>56</v>
      </c>
      <c r="B5" s="43"/>
      <c r="C5" s="44"/>
      <c r="D5" s="45"/>
      <c r="E5" s="46">
        <v>9</v>
      </c>
      <c r="F5" s="47">
        <v>18.030582169599999</v>
      </c>
      <c r="G5" s="47">
        <v>18.355132648652798</v>
      </c>
      <c r="H5" s="47"/>
      <c r="I5" s="48"/>
      <c r="J5" s="49">
        <f t="shared" si="0"/>
        <v>1.7999999999999974E-2</v>
      </c>
      <c r="K5" s="49">
        <f t="shared" si="0"/>
        <v>-1</v>
      </c>
    </row>
    <row r="6" spans="1:11" ht="15.75" x14ac:dyDescent="0.25">
      <c r="A6" s="50" t="s">
        <v>57</v>
      </c>
      <c r="B6" s="43"/>
      <c r="C6" s="44"/>
      <c r="D6" s="45"/>
      <c r="E6" s="46">
        <v>9</v>
      </c>
      <c r="F6" s="47">
        <v>12.016795648</v>
      </c>
      <c r="G6" s="47">
        <v>12.233097969664</v>
      </c>
      <c r="H6" s="47"/>
      <c r="I6" s="48"/>
      <c r="J6" s="49">
        <f t="shared" si="0"/>
        <v>1.7999999999999933E-2</v>
      </c>
      <c r="K6" s="49">
        <f t="shared" si="0"/>
        <v>-1</v>
      </c>
    </row>
    <row r="7" spans="1:11" ht="15.75" x14ac:dyDescent="0.25">
      <c r="A7" s="50" t="s">
        <v>58</v>
      </c>
      <c r="B7" s="43"/>
      <c r="C7" s="44"/>
      <c r="D7" s="45"/>
      <c r="E7" s="46"/>
      <c r="F7" s="47"/>
      <c r="G7" s="47"/>
      <c r="H7" s="47"/>
      <c r="I7" s="48"/>
      <c r="J7" s="49"/>
      <c r="K7" s="49"/>
    </row>
    <row r="8" spans="1:11" ht="15.75" x14ac:dyDescent="0.25">
      <c r="A8" s="51" t="s">
        <v>59</v>
      </c>
      <c r="B8" s="43" t="s">
        <v>60</v>
      </c>
      <c r="C8" s="44"/>
      <c r="D8" s="45"/>
      <c r="E8" s="46">
        <v>1</v>
      </c>
      <c r="F8" s="47">
        <v>170</v>
      </c>
      <c r="G8" s="47">
        <v>170</v>
      </c>
      <c r="H8" s="47"/>
      <c r="I8" s="48"/>
      <c r="J8" s="49">
        <f>(G8-F8)/F8</f>
        <v>0</v>
      </c>
      <c r="K8" s="49">
        <f>(H8-G8)/G8</f>
        <v>-1</v>
      </c>
    </row>
    <row r="9" spans="1:11" ht="15.75" x14ac:dyDescent="0.25">
      <c r="A9" s="51" t="s">
        <v>61</v>
      </c>
      <c r="B9" s="43"/>
      <c r="C9" s="44"/>
      <c r="D9" s="45"/>
      <c r="E9" s="46">
        <v>1</v>
      </c>
      <c r="F9" s="47">
        <v>113.34</v>
      </c>
      <c r="G9" s="47">
        <v>113.34</v>
      </c>
      <c r="H9" s="47"/>
      <c r="I9" s="48"/>
      <c r="J9" s="49">
        <f>(G9-F9)/F9</f>
        <v>0</v>
      </c>
      <c r="K9" s="49">
        <f>(H9-G9)/G9</f>
        <v>-1</v>
      </c>
    </row>
    <row r="10" spans="1:11" ht="15.75" x14ac:dyDescent="0.25">
      <c r="A10" s="50" t="s">
        <v>62</v>
      </c>
      <c r="B10" s="43"/>
      <c r="C10" s="44"/>
      <c r="D10" s="45"/>
      <c r="E10" s="46"/>
      <c r="F10" s="47"/>
      <c r="G10" s="47"/>
      <c r="H10" s="47"/>
      <c r="I10" s="48"/>
      <c r="J10" s="49"/>
      <c r="K10" s="49"/>
    </row>
    <row r="11" spans="1:11" ht="15.75" x14ac:dyDescent="0.25">
      <c r="A11" s="51" t="s">
        <v>63</v>
      </c>
      <c r="B11" s="43"/>
      <c r="C11" s="44"/>
      <c r="D11" s="45"/>
      <c r="E11" s="46">
        <v>1</v>
      </c>
      <c r="F11" s="47">
        <v>186</v>
      </c>
      <c r="G11" s="47">
        <v>186</v>
      </c>
      <c r="H11" s="47"/>
      <c r="I11" s="48"/>
      <c r="J11" s="49">
        <f t="shared" ref="J11:K13" si="1">(G11-F11)/F11</f>
        <v>0</v>
      </c>
      <c r="K11" s="49">
        <f t="shared" si="1"/>
        <v>-1</v>
      </c>
    </row>
    <row r="12" spans="1:11" ht="15.75" x14ac:dyDescent="0.25">
      <c r="A12" s="51" t="s">
        <v>64</v>
      </c>
      <c r="B12" s="43"/>
      <c r="C12" s="44"/>
      <c r="D12" s="45"/>
      <c r="E12" s="46">
        <v>1</v>
      </c>
      <c r="F12" s="47">
        <v>125.34</v>
      </c>
      <c r="G12" s="47">
        <v>125.34</v>
      </c>
      <c r="H12" s="47"/>
      <c r="I12" s="48"/>
      <c r="J12" s="49">
        <f t="shared" si="1"/>
        <v>0</v>
      </c>
      <c r="K12" s="49">
        <f t="shared" si="1"/>
        <v>-1</v>
      </c>
    </row>
    <row r="13" spans="1:11" ht="15.75" x14ac:dyDescent="0.25">
      <c r="A13" s="51" t="s">
        <v>65</v>
      </c>
      <c r="B13" s="43"/>
      <c r="C13" s="44"/>
      <c r="D13" s="45"/>
      <c r="E13" s="46">
        <v>1</v>
      </c>
      <c r="F13" s="47">
        <v>196</v>
      </c>
      <c r="G13" s="47">
        <v>196</v>
      </c>
      <c r="H13" s="47"/>
      <c r="I13" s="48"/>
      <c r="J13" s="49">
        <f t="shared" si="1"/>
        <v>0</v>
      </c>
      <c r="K13" s="49">
        <f t="shared" si="1"/>
        <v>-1</v>
      </c>
    </row>
    <row r="14" spans="1:11" ht="15.75" x14ac:dyDescent="0.25">
      <c r="A14" s="51"/>
      <c r="B14" s="43"/>
      <c r="C14" s="44"/>
      <c r="D14" s="45"/>
      <c r="E14" s="46"/>
      <c r="F14" s="47"/>
      <c r="G14" s="47"/>
      <c r="H14" s="47"/>
      <c r="I14" s="48"/>
      <c r="J14" s="49"/>
      <c r="K14" s="49"/>
    </row>
    <row r="15" spans="1:11" ht="15.75" x14ac:dyDescent="0.25">
      <c r="A15" s="50" t="s">
        <v>40</v>
      </c>
      <c r="B15" s="43"/>
      <c r="C15" s="44"/>
      <c r="D15" s="45"/>
      <c r="E15" s="46">
        <v>13</v>
      </c>
      <c r="F15" s="47">
        <v>4.75</v>
      </c>
      <c r="G15" s="47">
        <v>4.75</v>
      </c>
      <c r="H15" s="47"/>
      <c r="I15" s="48"/>
      <c r="J15" s="49" t="s">
        <v>66</v>
      </c>
      <c r="K15" s="49">
        <v>0</v>
      </c>
    </row>
    <row r="16" spans="1:11" ht="15.75" x14ac:dyDescent="0.25">
      <c r="A16" s="51"/>
      <c r="B16" s="43"/>
      <c r="C16" s="44"/>
      <c r="D16" s="45"/>
      <c r="E16" s="46"/>
      <c r="F16" s="47"/>
      <c r="G16" s="47"/>
      <c r="H16" s="47"/>
      <c r="I16" s="48"/>
      <c r="J16" s="49"/>
      <c r="K16" s="49"/>
    </row>
    <row r="17" spans="1:11" ht="15.75" x14ac:dyDescent="0.25">
      <c r="A17" s="50" t="s">
        <v>67</v>
      </c>
      <c r="B17" s="43"/>
      <c r="C17" s="44"/>
      <c r="D17" s="45"/>
      <c r="E17" s="46">
        <v>14</v>
      </c>
      <c r="F17" s="47">
        <v>232.7</v>
      </c>
      <c r="G17" s="47">
        <v>257.38</v>
      </c>
      <c r="H17" s="47"/>
      <c r="I17" s="48"/>
      <c r="J17" s="49">
        <f t="shared" ref="J17:K21" si="2">(G17-F17)/F17</f>
        <v>0.10605930382466698</v>
      </c>
      <c r="K17" s="49">
        <f t="shared" si="2"/>
        <v>-1</v>
      </c>
    </row>
    <row r="18" spans="1:11" ht="15.75" x14ac:dyDescent="0.25">
      <c r="A18" s="51" t="s">
        <v>68</v>
      </c>
      <c r="B18" s="43"/>
      <c r="C18" s="44"/>
      <c r="D18" s="45"/>
      <c r="E18" s="46">
        <v>1</v>
      </c>
      <c r="F18" s="47">
        <v>20</v>
      </c>
      <c r="G18" s="47">
        <v>20</v>
      </c>
      <c r="H18" s="47"/>
      <c r="I18" s="48"/>
      <c r="J18" s="49">
        <f t="shared" si="2"/>
        <v>0</v>
      </c>
      <c r="K18" s="49">
        <f t="shared" si="2"/>
        <v>-1</v>
      </c>
    </row>
    <row r="19" spans="1:11" ht="15.75" x14ac:dyDescent="0.25">
      <c r="A19" s="51" t="s">
        <v>69</v>
      </c>
      <c r="B19" s="43"/>
      <c r="C19" s="44"/>
      <c r="D19" s="45"/>
      <c r="E19" s="46">
        <v>1</v>
      </c>
      <c r="F19" s="47">
        <v>40</v>
      </c>
      <c r="G19" s="47">
        <v>40</v>
      </c>
      <c r="H19" s="47"/>
      <c r="I19" s="48"/>
      <c r="J19" s="49">
        <f t="shared" si="2"/>
        <v>0</v>
      </c>
      <c r="K19" s="49">
        <f t="shared" si="2"/>
        <v>-1</v>
      </c>
    </row>
    <row r="20" spans="1:11" ht="15.75" x14ac:dyDescent="0.25">
      <c r="A20" s="51" t="s">
        <v>70</v>
      </c>
      <c r="B20" s="43"/>
      <c r="C20" s="44"/>
      <c r="D20" s="45"/>
      <c r="E20" s="46">
        <v>1</v>
      </c>
      <c r="F20" s="47">
        <v>26.67</v>
      </c>
      <c r="G20" s="47">
        <v>26.67</v>
      </c>
      <c r="H20" s="47"/>
      <c r="I20" s="48"/>
      <c r="J20" s="49">
        <f t="shared" si="2"/>
        <v>0</v>
      </c>
      <c r="K20" s="49">
        <f t="shared" si="2"/>
        <v>-1</v>
      </c>
    </row>
    <row r="21" spans="1:11" ht="15.75" x14ac:dyDescent="0.25">
      <c r="A21" s="51" t="s">
        <v>71</v>
      </c>
      <c r="B21" s="43"/>
      <c r="C21" s="44"/>
      <c r="D21" s="45"/>
      <c r="E21" s="46">
        <v>1</v>
      </c>
      <c r="F21" s="47">
        <v>13.33</v>
      </c>
      <c r="G21" s="47">
        <v>13.33</v>
      </c>
      <c r="H21" s="47"/>
      <c r="I21" s="48"/>
      <c r="J21" s="49">
        <f t="shared" si="2"/>
        <v>0</v>
      </c>
      <c r="K21" s="49">
        <f t="shared" si="2"/>
        <v>-1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65" zoomScaleNormal="65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McMaster 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Assistant</dc:creator>
  <dc:description/>
  <cp:lastModifiedBy>Mona</cp:lastModifiedBy>
  <cp:revision>1</cp:revision>
  <cp:lastPrinted>2019-03-06T20:33:24Z</cp:lastPrinted>
  <dcterms:created xsi:type="dcterms:W3CDTF">2015-03-26T14:51:45Z</dcterms:created>
  <dcterms:modified xsi:type="dcterms:W3CDTF">2020-03-05T17:07:53Z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McMaster GSA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